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d-fs.fhhnet.stadt.hamburg.de\ThesinCa$\Eigene Dateien\"/>
    </mc:Choice>
  </mc:AlternateContent>
  <xr:revisionPtr revIDLastSave="0" documentId="8_{2D0F3754-C9DC-491A-95FC-2E4274F9F193}" xr6:coauthVersionLast="36" xr6:coauthVersionMax="36" xr10:uidLastSave="{00000000-0000-0000-0000-000000000000}"/>
  <bookViews>
    <workbookView xWindow="0" yWindow="0" windowWidth="23040" windowHeight="9072" tabRatio="821" xr2:uid="{00000000-000D-0000-FFFF-FFFF00000000}"/>
  </bookViews>
  <sheets>
    <sheet name="Anmerkungen" sheetId="11" r:id="rId1"/>
    <sheet name="Leistungsübersicht" sheetId="8" r:id="rId2"/>
    <sheet name="Aufbereitung ---&gt;" sheetId="9" state="hidden" r:id="rId3"/>
    <sheet name="Leistungsübersicht - WIP" sheetId="10" state="hidden" r:id="rId4"/>
    <sheet name="Quelldaten ---&gt;" sheetId="2" state="hidden" r:id="rId5"/>
    <sheet name="Schlüssel" sheetId="13" state="hidden" r:id="rId6"/>
    <sheet name="Detaildaten" sheetId="3" r:id="rId7"/>
    <sheet name="Verteilungsschlüssel" sheetId="6" state="hidden" r:id="rId8"/>
    <sheet name="Faktoren" sheetId="7" state="hidden" r:id="rId9"/>
    <sheet name="Optionen" sheetId="5" state="hidden" r:id="rId10"/>
  </sheets>
  <definedNames>
    <definedName name="_xlnm._FilterDatabase" localSheetId="6" hidden="1">Detaildaten!$F$5:$F$7</definedName>
    <definedName name="_xlnm._FilterDatabase" localSheetId="1" hidden="1">Leistungsübersicht!$B$17:$I$17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3" l="1"/>
  <c r="F25" i="13"/>
  <c r="D25" i="13"/>
  <c r="E24" i="13" s="1"/>
  <c r="E17" i="13"/>
  <c r="E9" i="13"/>
  <c r="F27" i="8" l="1"/>
  <c r="F26" i="8"/>
  <c r="F24" i="8"/>
  <c r="F18" i="8"/>
  <c r="F25" i="8"/>
  <c r="F23" i="8"/>
  <c r="F21" i="8"/>
  <c r="F20" i="8"/>
  <c r="F22" i="8"/>
  <c r="F19" i="8"/>
  <c r="E10" i="13"/>
  <c r="E25" i="13" s="1"/>
  <c r="E14" i="13"/>
  <c r="E18" i="13"/>
  <c r="E22" i="13"/>
  <c r="E13" i="13"/>
  <c r="E21" i="13"/>
  <c r="E11" i="13"/>
  <c r="E15" i="13"/>
  <c r="E19" i="13"/>
  <c r="E23" i="13"/>
  <c r="E12" i="13"/>
  <c r="E16" i="13"/>
  <c r="E20" i="13"/>
  <c r="H29" i="10"/>
  <c r="C8" i="7" l="1"/>
  <c r="C6" i="7" l="1"/>
  <c r="D6" i="7" s="1"/>
  <c r="N20" i="8"/>
  <c r="N21" i="8"/>
  <c r="O21" i="8" s="1"/>
  <c r="N22" i="8"/>
  <c r="O22" i="8" s="1"/>
  <c r="N23" i="8"/>
  <c r="O23" i="8" s="1"/>
  <c r="R23" i="8" s="1"/>
  <c r="N24" i="8"/>
  <c r="O24" i="8" s="1"/>
  <c r="R24" i="8" s="1"/>
  <c r="N25" i="8"/>
  <c r="O25" i="8" s="1"/>
  <c r="N26" i="8"/>
  <c r="O26" i="8" s="1"/>
  <c r="N27" i="8"/>
  <c r="O27" i="8" s="1"/>
  <c r="R27" i="8" s="1"/>
  <c r="N28" i="8"/>
  <c r="O28" i="8" s="1"/>
  <c r="R28" i="8" s="1"/>
  <c r="N29" i="8"/>
  <c r="O29" i="8" s="1"/>
  <c r="R29" i="8" s="1"/>
  <c r="N19" i="8"/>
  <c r="O19" i="8" s="1"/>
  <c r="R19" i="8" s="1"/>
  <c r="E7" i="10"/>
  <c r="Q7" i="10" s="1"/>
  <c r="E8" i="10"/>
  <c r="Q8" i="10" s="1"/>
  <c r="E9" i="10"/>
  <c r="Q9" i="10" s="1"/>
  <c r="E10" i="10"/>
  <c r="Q10" i="10" s="1"/>
  <c r="E11" i="10"/>
  <c r="Q11" i="10" s="1"/>
  <c r="E12" i="10"/>
  <c r="Q12" i="10" s="1"/>
  <c r="E13" i="10"/>
  <c r="Q13" i="10" s="1"/>
  <c r="E14" i="10"/>
  <c r="Q14" i="10" s="1"/>
  <c r="E15" i="10"/>
  <c r="Q15" i="10" s="1"/>
  <c r="E16" i="10"/>
  <c r="Q16" i="10" s="1"/>
  <c r="E17" i="10"/>
  <c r="Q17" i="10" s="1"/>
  <c r="E18" i="10"/>
  <c r="Q18" i="10" s="1"/>
  <c r="E19" i="10"/>
  <c r="Q19" i="10" s="1"/>
  <c r="E20" i="10"/>
  <c r="Q20" i="10" s="1"/>
  <c r="E21" i="10"/>
  <c r="Q21" i="10" s="1"/>
  <c r="E22" i="10"/>
  <c r="Q22" i="10" s="1"/>
  <c r="E23" i="10"/>
  <c r="Q23" i="10" s="1"/>
  <c r="E24" i="10"/>
  <c r="Q24" i="10" s="1"/>
  <c r="E25" i="10"/>
  <c r="Q25" i="10" s="1"/>
  <c r="E26" i="10"/>
  <c r="Q26" i="10" s="1"/>
  <c r="E27" i="10"/>
  <c r="Q27" i="10" s="1"/>
  <c r="E28" i="10"/>
  <c r="Q28" i="10" s="1"/>
  <c r="E29" i="10"/>
  <c r="Q29" i="10" s="1"/>
  <c r="E30" i="10"/>
  <c r="Q30" i="10" s="1"/>
  <c r="E31" i="10"/>
  <c r="Q31" i="10" s="1"/>
  <c r="E32" i="10"/>
  <c r="Q32" i="10" s="1"/>
  <c r="E33" i="10"/>
  <c r="Q33" i="10" s="1"/>
  <c r="E34" i="10"/>
  <c r="Q34" i="10" s="1"/>
  <c r="E35" i="10"/>
  <c r="Q35" i="10" s="1"/>
  <c r="E36" i="10"/>
  <c r="Q36" i="10" s="1"/>
  <c r="E37" i="10"/>
  <c r="Q37" i="10" s="1"/>
  <c r="E38" i="10"/>
  <c r="Q38" i="10" s="1"/>
  <c r="E39" i="10"/>
  <c r="Q39" i="10" s="1"/>
  <c r="E40" i="10"/>
  <c r="Q40" i="10" s="1"/>
  <c r="E41" i="10"/>
  <c r="Q41" i="10" s="1"/>
  <c r="E42" i="10"/>
  <c r="Q42" i="10" s="1"/>
  <c r="E43" i="10"/>
  <c r="Q43" i="10" s="1"/>
  <c r="E44" i="10"/>
  <c r="Q44" i="10" s="1"/>
  <c r="E45" i="10"/>
  <c r="Q45" i="10" s="1"/>
  <c r="E46" i="10"/>
  <c r="Q46" i="10" s="1"/>
  <c r="E47" i="10"/>
  <c r="Q47" i="10" s="1"/>
  <c r="E48" i="10"/>
  <c r="Q48" i="10" s="1"/>
  <c r="E49" i="10"/>
  <c r="Q49" i="10" s="1"/>
  <c r="E50" i="10"/>
  <c r="Q50" i="10" s="1"/>
  <c r="E51" i="10"/>
  <c r="Q51" i="10" s="1"/>
  <c r="E52" i="10"/>
  <c r="Q52" i="10" s="1"/>
  <c r="E53" i="10"/>
  <c r="Q53" i="10" s="1"/>
  <c r="E54" i="10"/>
  <c r="Q54" i="10" s="1"/>
  <c r="E55" i="10"/>
  <c r="Q55" i="10" s="1"/>
  <c r="E56" i="10"/>
  <c r="Q56" i="10" s="1"/>
  <c r="E57" i="10"/>
  <c r="Q57" i="10" s="1"/>
  <c r="E58" i="10"/>
  <c r="Q58" i="10" s="1"/>
  <c r="E59" i="10"/>
  <c r="Q59" i="10" s="1"/>
  <c r="E60" i="10"/>
  <c r="Q60" i="10" s="1"/>
  <c r="E61" i="10"/>
  <c r="Q61" i="10" s="1"/>
  <c r="E62" i="10"/>
  <c r="Q62" i="10" s="1"/>
  <c r="E63" i="10"/>
  <c r="Q63" i="10" s="1"/>
  <c r="E64" i="10"/>
  <c r="Q64" i="10" s="1"/>
  <c r="E65" i="10"/>
  <c r="Q65" i="10" s="1"/>
  <c r="E66" i="10"/>
  <c r="Q66" i="10" s="1"/>
  <c r="E67" i="10"/>
  <c r="Q67" i="10" s="1"/>
  <c r="E68" i="10"/>
  <c r="Q68" i="10" s="1"/>
  <c r="E69" i="10"/>
  <c r="Q69" i="10" s="1"/>
  <c r="E70" i="10"/>
  <c r="Q70" i="10" s="1"/>
  <c r="E71" i="10"/>
  <c r="Q71" i="10" s="1"/>
  <c r="E72" i="10"/>
  <c r="Q72" i="10" s="1"/>
  <c r="E73" i="10"/>
  <c r="Q73" i="10" s="1"/>
  <c r="E74" i="10"/>
  <c r="Q74" i="10" s="1"/>
  <c r="E75" i="10"/>
  <c r="Q75" i="10" s="1"/>
  <c r="E76" i="10"/>
  <c r="Q76" i="10" s="1"/>
  <c r="E77" i="10"/>
  <c r="Q77" i="10" s="1"/>
  <c r="E78" i="10"/>
  <c r="Q78" i="10" s="1"/>
  <c r="E79" i="10"/>
  <c r="Q79" i="10" s="1"/>
  <c r="E80" i="10"/>
  <c r="Q80" i="10" s="1"/>
  <c r="E81" i="10"/>
  <c r="Q81" i="10" s="1"/>
  <c r="E82" i="10"/>
  <c r="Q82" i="10" s="1"/>
  <c r="E83" i="10"/>
  <c r="Q83" i="10" s="1"/>
  <c r="E84" i="10"/>
  <c r="Q84" i="10" s="1"/>
  <c r="E85" i="10"/>
  <c r="Q85" i="10" s="1"/>
  <c r="E86" i="10"/>
  <c r="Q86" i="10" s="1"/>
  <c r="E87" i="10"/>
  <c r="Q87" i="10" s="1"/>
  <c r="E88" i="10"/>
  <c r="Q88" i="10" s="1"/>
  <c r="E89" i="10"/>
  <c r="Q89" i="10" s="1"/>
  <c r="E90" i="10"/>
  <c r="Q90" i="10" s="1"/>
  <c r="E91" i="10"/>
  <c r="Q91" i="10" s="1"/>
  <c r="E92" i="10"/>
  <c r="Q92" i="10" s="1"/>
  <c r="E93" i="10"/>
  <c r="Q93" i="10" s="1"/>
  <c r="E94" i="10"/>
  <c r="Q94" i="10" s="1"/>
  <c r="E95" i="10"/>
  <c r="Q95" i="10" s="1"/>
  <c r="E96" i="10"/>
  <c r="Q96" i="10" s="1"/>
  <c r="E97" i="10"/>
  <c r="Q97" i="10" s="1"/>
  <c r="E98" i="10"/>
  <c r="Q98" i="10" s="1"/>
  <c r="E99" i="10"/>
  <c r="Q99" i="10" s="1"/>
  <c r="E100" i="10"/>
  <c r="Q100" i="10" s="1"/>
  <c r="E101" i="10"/>
  <c r="Q101" i="10" s="1"/>
  <c r="E102" i="10"/>
  <c r="Q102" i="10" s="1"/>
  <c r="E103" i="10"/>
  <c r="Q103" i="10" s="1"/>
  <c r="E104" i="10"/>
  <c r="Q104" i="10" s="1"/>
  <c r="E105" i="10"/>
  <c r="Q105" i="10" s="1"/>
  <c r="E106" i="10"/>
  <c r="Q106" i="10" s="1"/>
  <c r="E107" i="10"/>
  <c r="Q107" i="10" s="1"/>
  <c r="E108" i="10"/>
  <c r="Q108" i="10" s="1"/>
  <c r="E109" i="10"/>
  <c r="Q109" i="10" s="1"/>
  <c r="E110" i="10"/>
  <c r="Q110" i="10" s="1"/>
  <c r="E111" i="10"/>
  <c r="Q111" i="10" s="1"/>
  <c r="E112" i="10"/>
  <c r="Q112" i="10" s="1"/>
  <c r="E113" i="10"/>
  <c r="Q113" i="10" s="1"/>
  <c r="E114" i="10"/>
  <c r="Q114" i="10" s="1"/>
  <c r="E115" i="10"/>
  <c r="Q115" i="10" s="1"/>
  <c r="E116" i="10"/>
  <c r="Q116" i="10" s="1"/>
  <c r="E117" i="10"/>
  <c r="Q117" i="10" s="1"/>
  <c r="E118" i="10"/>
  <c r="Q118" i="10" s="1"/>
  <c r="E119" i="10"/>
  <c r="Q119" i="10" s="1"/>
  <c r="E120" i="10"/>
  <c r="Q120" i="10" s="1"/>
  <c r="E121" i="10"/>
  <c r="Q121" i="10" s="1"/>
  <c r="E122" i="10"/>
  <c r="Q122" i="10" s="1"/>
  <c r="E123" i="10"/>
  <c r="Q123" i="10" s="1"/>
  <c r="E124" i="10"/>
  <c r="Q124" i="10" s="1"/>
  <c r="E125" i="10"/>
  <c r="Q125" i="10" s="1"/>
  <c r="E126" i="10"/>
  <c r="Q126" i="10" s="1"/>
  <c r="E127" i="10"/>
  <c r="Q127" i="10" s="1"/>
  <c r="E128" i="10"/>
  <c r="Q128" i="10" s="1"/>
  <c r="E129" i="10"/>
  <c r="Q129" i="10" s="1"/>
  <c r="E130" i="10"/>
  <c r="Q130" i="10" s="1"/>
  <c r="E131" i="10"/>
  <c r="Q131" i="10" s="1"/>
  <c r="E132" i="10"/>
  <c r="Q132" i="10" s="1"/>
  <c r="E133" i="10"/>
  <c r="Q133" i="10" s="1"/>
  <c r="E134" i="10"/>
  <c r="Q134" i="10" s="1"/>
  <c r="E135" i="10"/>
  <c r="Q135" i="10" s="1"/>
  <c r="E136" i="10"/>
  <c r="Q136" i="10" s="1"/>
  <c r="E137" i="10"/>
  <c r="Q137" i="10" s="1"/>
  <c r="E138" i="10"/>
  <c r="Q138" i="10" s="1"/>
  <c r="E139" i="10"/>
  <c r="Q139" i="10" s="1"/>
  <c r="E140" i="10"/>
  <c r="Q140" i="10" s="1"/>
  <c r="E141" i="10"/>
  <c r="Q141" i="10" s="1"/>
  <c r="E142" i="10"/>
  <c r="Q142" i="10" s="1"/>
  <c r="E143" i="10"/>
  <c r="Q143" i="10" s="1"/>
  <c r="E144" i="10"/>
  <c r="Q144" i="10" s="1"/>
  <c r="E145" i="10"/>
  <c r="Q145" i="10" s="1"/>
  <c r="E146" i="10"/>
  <c r="Q146" i="10" s="1"/>
  <c r="E147" i="10"/>
  <c r="Q147" i="10" s="1"/>
  <c r="E148" i="10"/>
  <c r="Q148" i="10" s="1"/>
  <c r="E149" i="10"/>
  <c r="Q149" i="10" s="1"/>
  <c r="E150" i="10"/>
  <c r="Q150" i="10" s="1"/>
  <c r="E151" i="10"/>
  <c r="Q151" i="10" s="1"/>
  <c r="E152" i="10"/>
  <c r="Q152" i="10" s="1"/>
  <c r="E153" i="10"/>
  <c r="Q153" i="10" s="1"/>
  <c r="E154" i="10"/>
  <c r="Q154" i="10" s="1"/>
  <c r="E155" i="10"/>
  <c r="Q155" i="10" s="1"/>
  <c r="E156" i="10"/>
  <c r="Q156" i="10" s="1"/>
  <c r="E157" i="10"/>
  <c r="Q157" i="10" s="1"/>
  <c r="E158" i="10"/>
  <c r="Q158" i="10" s="1"/>
  <c r="E159" i="10"/>
  <c r="Q159" i="10" s="1"/>
  <c r="E160" i="10"/>
  <c r="Q160" i="10" s="1"/>
  <c r="E161" i="10"/>
  <c r="Q161" i="10" s="1"/>
  <c r="E162" i="10"/>
  <c r="Q162" i="10" s="1"/>
  <c r="E163" i="10"/>
  <c r="Q163" i="10" s="1"/>
  <c r="E164" i="10"/>
  <c r="Q164" i="10" s="1"/>
  <c r="E165" i="10"/>
  <c r="Q165" i="10" s="1"/>
  <c r="E166" i="10"/>
  <c r="Q166" i="10" s="1"/>
  <c r="E167" i="10"/>
  <c r="Q167" i="10" s="1"/>
  <c r="E168" i="10"/>
  <c r="Q168" i="10" s="1"/>
  <c r="E169" i="10"/>
  <c r="Q169" i="10" s="1"/>
  <c r="E170" i="10"/>
  <c r="Q170" i="10" s="1"/>
  <c r="E171" i="10"/>
  <c r="Q171" i="10" s="1"/>
  <c r="E172" i="10"/>
  <c r="Q172" i="10" s="1"/>
  <c r="E173" i="10"/>
  <c r="Q173" i="10" s="1"/>
  <c r="E174" i="10"/>
  <c r="Q174" i="10" s="1"/>
  <c r="E175" i="10"/>
  <c r="Q175" i="10" s="1"/>
  <c r="E176" i="10"/>
  <c r="Q176" i="10" s="1"/>
  <c r="E177" i="10"/>
  <c r="Q177" i="10" s="1"/>
  <c r="E178" i="10"/>
  <c r="Q178" i="10" s="1"/>
  <c r="E179" i="10"/>
  <c r="Q179" i="10" s="1"/>
  <c r="E180" i="10"/>
  <c r="Q180" i="10" s="1"/>
  <c r="E181" i="10"/>
  <c r="Q181" i="10" s="1"/>
  <c r="E182" i="10"/>
  <c r="Q182" i="10" s="1"/>
  <c r="E183" i="10"/>
  <c r="Q183" i="10" s="1"/>
  <c r="E184" i="10"/>
  <c r="Q184" i="10" s="1"/>
  <c r="E185" i="10"/>
  <c r="Q185" i="10" s="1"/>
  <c r="E186" i="10"/>
  <c r="Q186" i="10" s="1"/>
  <c r="E187" i="10"/>
  <c r="Q187" i="10" s="1"/>
  <c r="E188" i="10"/>
  <c r="Q188" i="10" s="1"/>
  <c r="E189" i="10"/>
  <c r="Q189" i="10" s="1"/>
  <c r="E190" i="10"/>
  <c r="Q190" i="10" s="1"/>
  <c r="E191" i="10"/>
  <c r="Q191" i="10" s="1"/>
  <c r="E192" i="10"/>
  <c r="Q192" i="10" s="1"/>
  <c r="E193" i="10"/>
  <c r="Q193" i="10" s="1"/>
  <c r="E194" i="10"/>
  <c r="Q194" i="10" s="1"/>
  <c r="E195" i="10"/>
  <c r="Q195" i="10" s="1"/>
  <c r="E196" i="10"/>
  <c r="Q196" i="10" s="1"/>
  <c r="E197" i="10"/>
  <c r="Q197" i="10" s="1"/>
  <c r="E198" i="10"/>
  <c r="Q198" i="10" s="1"/>
  <c r="E199" i="10"/>
  <c r="Q199" i="10" s="1"/>
  <c r="E200" i="10"/>
  <c r="Q200" i="10" s="1"/>
  <c r="E201" i="10"/>
  <c r="Q201" i="10" s="1"/>
  <c r="E202" i="10"/>
  <c r="Q202" i="10" s="1"/>
  <c r="E203" i="10"/>
  <c r="Q203" i="10" s="1"/>
  <c r="E204" i="10"/>
  <c r="Q204" i="10" s="1"/>
  <c r="E205" i="10"/>
  <c r="Q205" i="10" s="1"/>
  <c r="E206" i="10"/>
  <c r="Q206" i="10" s="1"/>
  <c r="E207" i="10"/>
  <c r="Q207" i="10" s="1"/>
  <c r="E208" i="10"/>
  <c r="Q208" i="10" s="1"/>
  <c r="E209" i="10"/>
  <c r="Q209" i="10" s="1"/>
  <c r="E210" i="10"/>
  <c r="Q210" i="10" s="1"/>
  <c r="E211" i="10"/>
  <c r="Q211" i="10" s="1"/>
  <c r="E212" i="10"/>
  <c r="Q212" i="10" s="1"/>
  <c r="E213" i="10"/>
  <c r="Q213" i="10" s="1"/>
  <c r="E214" i="10"/>
  <c r="Q214" i="10" s="1"/>
  <c r="E215" i="10"/>
  <c r="Q215" i="10" s="1"/>
  <c r="E216" i="10"/>
  <c r="Q216" i="10" s="1"/>
  <c r="E217" i="10"/>
  <c r="Q217" i="10" s="1"/>
  <c r="E218" i="10"/>
  <c r="Q218" i="10" s="1"/>
  <c r="E219" i="10"/>
  <c r="Q219" i="10" s="1"/>
  <c r="E220" i="10"/>
  <c r="Q220" i="10" s="1"/>
  <c r="E221" i="10"/>
  <c r="Q221" i="10" s="1"/>
  <c r="E222" i="10"/>
  <c r="Q222" i="10" s="1"/>
  <c r="E223" i="10"/>
  <c r="Q223" i="10" s="1"/>
  <c r="E224" i="10"/>
  <c r="Q224" i="10" s="1"/>
  <c r="E225" i="10"/>
  <c r="Q225" i="10" s="1"/>
  <c r="E226" i="10"/>
  <c r="Q226" i="10" s="1"/>
  <c r="E227" i="10"/>
  <c r="Q227" i="10" s="1"/>
  <c r="E228" i="10"/>
  <c r="Q228" i="10" s="1"/>
  <c r="E229" i="10"/>
  <c r="Q229" i="10" s="1"/>
  <c r="E230" i="10"/>
  <c r="Q230" i="10" s="1"/>
  <c r="E231" i="10"/>
  <c r="Q231" i="10" s="1"/>
  <c r="E232" i="10"/>
  <c r="Q232" i="10" s="1"/>
  <c r="E233" i="10"/>
  <c r="Q233" i="10" s="1"/>
  <c r="E234" i="10"/>
  <c r="Q234" i="10" s="1"/>
  <c r="E235" i="10"/>
  <c r="Q235" i="10" s="1"/>
  <c r="E236" i="10"/>
  <c r="Q236" i="10" s="1"/>
  <c r="E237" i="10"/>
  <c r="Q237" i="10" s="1"/>
  <c r="E238" i="10"/>
  <c r="Q238" i="10" s="1"/>
  <c r="E239" i="10"/>
  <c r="Q239" i="10" s="1"/>
  <c r="E240" i="10"/>
  <c r="Q240" i="10" s="1"/>
  <c r="E241" i="10"/>
  <c r="Q241" i="10" s="1"/>
  <c r="E242" i="10"/>
  <c r="Q242" i="10" s="1"/>
  <c r="E243" i="10"/>
  <c r="Q243" i="10" s="1"/>
  <c r="E244" i="10"/>
  <c r="Q244" i="10" s="1"/>
  <c r="E245" i="10"/>
  <c r="Q245" i="10" s="1"/>
  <c r="E246" i="10"/>
  <c r="Q246" i="10" s="1"/>
  <c r="E247" i="10"/>
  <c r="Q247" i="10" s="1"/>
  <c r="E248" i="10"/>
  <c r="Q248" i="10" s="1"/>
  <c r="E249" i="10"/>
  <c r="Q249" i="10" s="1"/>
  <c r="E250" i="10"/>
  <c r="Q250" i="10" s="1"/>
  <c r="E251" i="10"/>
  <c r="Q251" i="10" s="1"/>
  <c r="E252" i="10"/>
  <c r="Q252" i="10" s="1"/>
  <c r="E253" i="10"/>
  <c r="Q253" i="10" s="1"/>
  <c r="E254" i="10"/>
  <c r="Q254" i="10" s="1"/>
  <c r="E255" i="10"/>
  <c r="Q255" i="10" s="1"/>
  <c r="E256" i="10"/>
  <c r="Q256" i="10" s="1"/>
  <c r="E257" i="10"/>
  <c r="Q257" i="10" s="1"/>
  <c r="E258" i="10"/>
  <c r="Q258" i="10" s="1"/>
  <c r="E259" i="10"/>
  <c r="Q259" i="10" s="1"/>
  <c r="E260" i="10"/>
  <c r="Q260" i="10" s="1"/>
  <c r="E261" i="10"/>
  <c r="Q261" i="10" s="1"/>
  <c r="E262" i="10"/>
  <c r="Q262" i="10" s="1"/>
  <c r="E263" i="10"/>
  <c r="Q263" i="10" s="1"/>
  <c r="E264" i="10"/>
  <c r="Q264" i="10" s="1"/>
  <c r="E265" i="10"/>
  <c r="Q265" i="10" s="1"/>
  <c r="E266" i="10"/>
  <c r="Q266" i="10" s="1"/>
  <c r="E267" i="10"/>
  <c r="Q267" i="10" s="1"/>
  <c r="E268" i="10"/>
  <c r="Q268" i="10" s="1"/>
  <c r="E269" i="10"/>
  <c r="Q269" i="10" s="1"/>
  <c r="E270" i="10"/>
  <c r="Q270" i="10" s="1"/>
  <c r="E271" i="10"/>
  <c r="Q271" i="10" s="1"/>
  <c r="E272" i="10"/>
  <c r="Q272" i="10" s="1"/>
  <c r="E273" i="10"/>
  <c r="Q273" i="10" s="1"/>
  <c r="E274" i="10"/>
  <c r="Q274" i="10" s="1"/>
  <c r="E275" i="10"/>
  <c r="Q275" i="10" s="1"/>
  <c r="E276" i="10"/>
  <c r="Q276" i="10" s="1"/>
  <c r="E277" i="10"/>
  <c r="Q277" i="10" s="1"/>
  <c r="E278" i="10"/>
  <c r="Q278" i="10" s="1"/>
  <c r="E279" i="10"/>
  <c r="Q279" i="10" s="1"/>
  <c r="E280" i="10"/>
  <c r="Q280" i="10" s="1"/>
  <c r="E281" i="10"/>
  <c r="Q281" i="10" s="1"/>
  <c r="E282" i="10"/>
  <c r="Q282" i="10" s="1"/>
  <c r="E283" i="10"/>
  <c r="Q283" i="10" s="1"/>
  <c r="E284" i="10"/>
  <c r="Q284" i="10" s="1"/>
  <c r="E285" i="10"/>
  <c r="Q285" i="10" s="1"/>
  <c r="E286" i="10"/>
  <c r="Q286" i="10" s="1"/>
  <c r="E287" i="10"/>
  <c r="Q287" i="10" s="1"/>
  <c r="E288" i="10"/>
  <c r="Q288" i="10" s="1"/>
  <c r="E289" i="10"/>
  <c r="Q289" i="10" s="1"/>
  <c r="E290" i="10"/>
  <c r="Q290" i="10" s="1"/>
  <c r="E291" i="10"/>
  <c r="Q291" i="10" s="1"/>
  <c r="E292" i="10"/>
  <c r="Q292" i="10" s="1"/>
  <c r="E293" i="10"/>
  <c r="Q293" i="10" s="1"/>
  <c r="E294" i="10"/>
  <c r="Q294" i="10" s="1"/>
  <c r="E295" i="10"/>
  <c r="Q295" i="10" s="1"/>
  <c r="E296" i="10"/>
  <c r="Q296" i="10" s="1"/>
  <c r="E297" i="10"/>
  <c r="Q297" i="10" s="1"/>
  <c r="E298" i="10"/>
  <c r="Q298" i="10" s="1"/>
  <c r="E299" i="10"/>
  <c r="Q299" i="10" s="1"/>
  <c r="E300" i="10"/>
  <c r="Q300" i="10" s="1"/>
  <c r="E301" i="10"/>
  <c r="Q301" i="10" s="1"/>
  <c r="E302" i="10"/>
  <c r="Q302" i="10" s="1"/>
  <c r="E303" i="10"/>
  <c r="Q303" i="10" s="1"/>
  <c r="E304" i="10"/>
  <c r="Q304" i="10" s="1"/>
  <c r="E305" i="10"/>
  <c r="Q305" i="10" s="1"/>
  <c r="E6" i="10"/>
  <c r="Q6" i="10" s="1"/>
  <c r="C114" i="10"/>
  <c r="C115" i="10"/>
  <c r="C116" i="10"/>
  <c r="C118" i="10"/>
  <c r="C119" i="10"/>
  <c r="C120" i="10"/>
  <c r="C121" i="10"/>
  <c r="C122" i="10"/>
  <c r="C123" i="10"/>
  <c r="C126" i="10"/>
  <c r="C127" i="10"/>
  <c r="C128" i="10"/>
  <c r="C129" i="10"/>
  <c r="C130" i="10"/>
  <c r="C131" i="10"/>
  <c r="C134" i="10"/>
  <c r="C135" i="10"/>
  <c r="C136" i="10"/>
  <c r="C137" i="10"/>
  <c r="C138" i="10"/>
  <c r="C139" i="10"/>
  <c r="C143" i="10"/>
  <c r="C144" i="10"/>
  <c r="C145" i="10"/>
  <c r="C146" i="10"/>
  <c r="C147" i="10"/>
  <c r="C150" i="10"/>
  <c r="C151" i="10"/>
  <c r="C152" i="10"/>
  <c r="C153" i="10"/>
  <c r="C154" i="10"/>
  <c r="C155" i="10"/>
  <c r="C158" i="10"/>
  <c r="C159" i="10"/>
  <c r="C160" i="10"/>
  <c r="C161" i="10"/>
  <c r="C162" i="10"/>
  <c r="C166" i="10"/>
  <c r="C167" i="10"/>
  <c r="C168" i="10"/>
  <c r="C169" i="10"/>
  <c r="C170" i="10"/>
  <c r="C171" i="10"/>
  <c r="C175" i="10"/>
  <c r="C176" i="10"/>
  <c r="C177" i="10"/>
  <c r="C179" i="10"/>
  <c r="C182" i="10"/>
  <c r="C183" i="10"/>
  <c r="C184" i="10"/>
  <c r="C185" i="10"/>
  <c r="C186" i="10"/>
  <c r="C187" i="10"/>
  <c r="C190" i="10"/>
  <c r="C191" i="10"/>
  <c r="C192" i="10"/>
  <c r="C193" i="10"/>
  <c r="C194" i="10"/>
  <c r="C195" i="10"/>
  <c r="C198" i="10"/>
  <c r="C199" i="10"/>
  <c r="C200" i="10"/>
  <c r="C201" i="10"/>
  <c r="C202" i="10"/>
  <c r="C203" i="10"/>
  <c r="C207" i="10"/>
  <c r="C208" i="10"/>
  <c r="C209" i="10"/>
  <c r="C210" i="10"/>
  <c r="C211" i="10"/>
  <c r="C214" i="10"/>
  <c r="C215" i="10"/>
  <c r="C216" i="10"/>
  <c r="C217" i="10"/>
  <c r="C218" i="10"/>
  <c r="C219" i="10"/>
  <c r="C222" i="10"/>
  <c r="C223" i="10"/>
  <c r="C224" i="10"/>
  <c r="C225" i="10"/>
  <c r="C226" i="10"/>
  <c r="C227" i="10"/>
  <c r="C230" i="10"/>
  <c r="C231" i="10"/>
  <c r="C232" i="10"/>
  <c r="C233" i="10"/>
  <c r="C234" i="10"/>
  <c r="C235" i="10"/>
  <c r="C238" i="10"/>
  <c r="C240" i="10"/>
  <c r="C241" i="10"/>
  <c r="C242" i="10"/>
  <c r="C243" i="10"/>
  <c r="C246" i="10"/>
  <c r="C247" i="10"/>
  <c r="C248" i="10"/>
  <c r="C249" i="10"/>
  <c r="C250" i="10"/>
  <c r="C251" i="10"/>
  <c r="C253" i="10"/>
  <c r="C254" i="10"/>
  <c r="C255" i="10"/>
  <c r="C256" i="10"/>
  <c r="C257" i="10"/>
  <c r="C258" i="10"/>
  <c r="C259" i="10"/>
  <c r="C262" i="10"/>
  <c r="C263" i="10"/>
  <c r="C264" i="10"/>
  <c r="C265" i="10"/>
  <c r="C266" i="10"/>
  <c r="C267" i="10"/>
  <c r="C271" i="10"/>
  <c r="C272" i="10"/>
  <c r="C273" i="10"/>
  <c r="C274" i="10"/>
  <c r="C275" i="10"/>
  <c r="C277" i="10"/>
  <c r="C278" i="10"/>
  <c r="C279" i="10"/>
  <c r="C280" i="10"/>
  <c r="C281" i="10"/>
  <c r="C282" i="10"/>
  <c r="C283" i="10"/>
  <c r="C286" i="10"/>
  <c r="C287" i="10"/>
  <c r="C288" i="10"/>
  <c r="C289" i="10"/>
  <c r="C290" i="10"/>
  <c r="C291" i="10"/>
  <c r="C292" i="10"/>
  <c r="C295" i="10"/>
  <c r="C296" i="10"/>
  <c r="C297" i="10"/>
  <c r="C298" i="10"/>
  <c r="C299" i="10"/>
  <c r="C300" i="10"/>
  <c r="C302" i="10"/>
  <c r="C303" i="10"/>
  <c r="C304" i="10"/>
  <c r="C305"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6" i="10"/>
  <c r="C9" i="10"/>
  <c r="C10" i="10"/>
  <c r="C11" i="10"/>
  <c r="C13" i="10"/>
  <c r="C14" i="10"/>
  <c r="C15" i="10"/>
  <c r="C16" i="10"/>
  <c r="C17" i="10"/>
  <c r="C18" i="10"/>
  <c r="C19" i="10"/>
  <c r="C22" i="10"/>
  <c r="C23" i="10"/>
  <c r="C24" i="10"/>
  <c r="C25" i="10"/>
  <c r="C26" i="10"/>
  <c r="C27" i="10"/>
  <c r="C29" i="10"/>
  <c r="C30" i="10"/>
  <c r="C31" i="10"/>
  <c r="C32" i="10"/>
  <c r="C33" i="10"/>
  <c r="C34" i="10"/>
  <c r="C35" i="10"/>
  <c r="C37" i="10"/>
  <c r="C38" i="10"/>
  <c r="C39" i="10"/>
  <c r="C40" i="10"/>
  <c r="C41" i="10"/>
  <c r="C42" i="10"/>
  <c r="C43" i="10"/>
  <c r="C44" i="10"/>
  <c r="C45" i="10"/>
  <c r="C46" i="10"/>
  <c r="C47" i="10"/>
  <c r="C48" i="10"/>
  <c r="C49" i="10"/>
  <c r="C50" i="10"/>
  <c r="C51" i="10"/>
  <c r="C53" i="10"/>
  <c r="C54" i="10"/>
  <c r="C55" i="10"/>
  <c r="C56" i="10"/>
  <c r="C57" i="10"/>
  <c r="C58" i="10"/>
  <c r="C59" i="10"/>
  <c r="C60" i="10"/>
  <c r="C61" i="10"/>
  <c r="C62" i="10"/>
  <c r="C63" i="10"/>
  <c r="C64" i="10"/>
  <c r="C65" i="10"/>
  <c r="C66" i="10"/>
  <c r="C67" i="10"/>
  <c r="C68" i="10"/>
  <c r="C69" i="10"/>
  <c r="C70" i="10"/>
  <c r="C71" i="10"/>
  <c r="C72" i="10"/>
  <c r="C73" i="10"/>
  <c r="C74" i="10"/>
  <c r="C75" i="10"/>
  <c r="C77" i="10"/>
  <c r="C78" i="10"/>
  <c r="C79" i="10"/>
  <c r="C80" i="10"/>
  <c r="C81" i="10"/>
  <c r="C82" i="10"/>
  <c r="C83" i="10"/>
  <c r="C85" i="10"/>
  <c r="C86" i="10"/>
  <c r="C87" i="10"/>
  <c r="C88" i="10"/>
  <c r="C89" i="10"/>
  <c r="C90" i="10"/>
  <c r="C91" i="10"/>
  <c r="C92" i="10"/>
  <c r="C94" i="10"/>
  <c r="C95" i="10"/>
  <c r="C96" i="10"/>
  <c r="C97" i="10"/>
  <c r="C98" i="10"/>
  <c r="C99" i="10"/>
  <c r="C102" i="10"/>
  <c r="C103" i="10"/>
  <c r="C104" i="10"/>
  <c r="C105" i="10"/>
  <c r="C106" i="10"/>
  <c r="C107" i="10"/>
  <c r="C108" i="10"/>
  <c r="C109" i="10"/>
  <c r="C110" i="10"/>
  <c r="C111" i="10"/>
  <c r="C112" i="10"/>
  <c r="C113" i="10"/>
  <c r="C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6" i="10"/>
  <c r="C7" i="10"/>
  <c r="C8" i="10"/>
  <c r="C12" i="10"/>
  <c r="C20" i="10"/>
  <c r="C21" i="10"/>
  <c r="C28" i="10"/>
  <c r="C36" i="10"/>
  <c r="C52" i="10"/>
  <c r="C76" i="10"/>
  <c r="C84" i="10"/>
  <c r="C93" i="10"/>
  <c r="C100" i="10"/>
  <c r="C101" i="10"/>
  <c r="C117" i="10"/>
  <c r="C124" i="10"/>
  <c r="C125" i="10"/>
  <c r="C132" i="10"/>
  <c r="C133" i="10"/>
  <c r="C140" i="10"/>
  <c r="C141" i="10"/>
  <c r="C142" i="10"/>
  <c r="C148" i="10"/>
  <c r="C149" i="10"/>
  <c r="C156" i="10"/>
  <c r="C157" i="10"/>
  <c r="C163" i="10"/>
  <c r="C164" i="10"/>
  <c r="C165" i="10"/>
  <c r="C172" i="10"/>
  <c r="C173" i="10"/>
  <c r="C174" i="10"/>
  <c r="C178" i="10"/>
  <c r="C180" i="10"/>
  <c r="C181" i="10"/>
  <c r="C188" i="10"/>
  <c r="C189" i="10"/>
  <c r="C196" i="10"/>
  <c r="C197" i="10"/>
  <c r="C204" i="10"/>
  <c r="C205" i="10"/>
  <c r="C206" i="10"/>
  <c r="C212" i="10"/>
  <c r="C213" i="10"/>
  <c r="C220" i="10"/>
  <c r="C221" i="10"/>
  <c r="C228" i="10"/>
  <c r="C229" i="10"/>
  <c r="C236" i="10"/>
  <c r="C237" i="10"/>
  <c r="C239" i="10"/>
  <c r="C244" i="10"/>
  <c r="C245" i="10"/>
  <c r="C252" i="10"/>
  <c r="C260" i="10"/>
  <c r="C261" i="10"/>
  <c r="C268" i="10"/>
  <c r="C269" i="10"/>
  <c r="C270" i="10"/>
  <c r="C276" i="10"/>
  <c r="C284" i="10"/>
  <c r="C285" i="10"/>
  <c r="C293" i="10"/>
  <c r="C294" i="10"/>
  <c r="C301"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6" i="10"/>
  <c r="H7" i="10"/>
  <c r="H8" i="10"/>
  <c r="H9" i="10"/>
  <c r="H10" i="10"/>
  <c r="H11" i="10"/>
  <c r="H12" i="10"/>
  <c r="H13" i="10"/>
  <c r="H14" i="10"/>
  <c r="H15" i="10"/>
  <c r="H16" i="10"/>
  <c r="H17" i="10"/>
  <c r="H18" i="10"/>
  <c r="H19" i="10"/>
  <c r="H20" i="10"/>
  <c r="H21" i="10"/>
  <c r="H22" i="10"/>
  <c r="H23" i="10"/>
  <c r="H24" i="10"/>
  <c r="H25" i="10"/>
  <c r="H26" i="10"/>
  <c r="H27" i="10"/>
  <c r="H28"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6" i="10"/>
  <c r="H5" i="10"/>
  <c r="C17" i="8"/>
  <c r="H6" i="8" s="1"/>
  <c r="B10" i="8"/>
  <c r="B11" i="8"/>
  <c r="L239" i="10" l="1"/>
  <c r="S239" i="10" s="1"/>
  <c r="L86" i="10"/>
  <c r="S86" i="10" s="1"/>
  <c r="L275" i="10"/>
  <c r="S275" i="10" s="1"/>
  <c r="L187" i="10"/>
  <c r="S187" i="10" s="1"/>
  <c r="L110" i="10"/>
  <c r="S110" i="10" s="1"/>
  <c r="L219" i="10"/>
  <c r="S219" i="10" s="1"/>
  <c r="L251" i="10"/>
  <c r="S251" i="10" s="1"/>
  <c r="L70" i="10"/>
  <c r="S70" i="10" s="1"/>
  <c r="C11" i="7"/>
  <c r="C9" i="7"/>
  <c r="R21" i="8"/>
  <c r="R25" i="8"/>
  <c r="R22" i="8"/>
  <c r="R26" i="8"/>
  <c r="C10" i="7"/>
  <c r="L269" i="10"/>
  <c r="S269" i="10" s="1"/>
  <c r="L285" i="10"/>
  <c r="S285" i="10" s="1"/>
  <c r="L304" i="10"/>
  <c r="S304" i="10" s="1"/>
  <c r="L303" i="10"/>
  <c r="S303" i="10" s="1"/>
  <c r="L271" i="10"/>
  <c r="S271" i="10" s="1"/>
  <c r="L247" i="10"/>
  <c r="S247" i="10" s="1"/>
  <c r="L215" i="10"/>
  <c r="S215" i="10" s="1"/>
  <c r="L207" i="10"/>
  <c r="S207" i="10" s="1"/>
  <c r="L183" i="10"/>
  <c r="S183" i="10" s="1"/>
  <c r="L175" i="10"/>
  <c r="S175" i="10" s="1"/>
  <c r="L302" i="10"/>
  <c r="S302" i="10" s="1"/>
  <c r="L134" i="10"/>
  <c r="S134" i="10" s="1"/>
  <c r="L126" i="10"/>
  <c r="S126" i="10" s="1"/>
  <c r="M6" i="10"/>
  <c r="T6" i="10" s="1"/>
  <c r="L283" i="10"/>
  <c r="S283" i="10" s="1"/>
  <c r="L54" i="10"/>
  <c r="S54" i="10" s="1"/>
  <c r="L118" i="10"/>
  <c r="S118" i="10" s="1"/>
  <c r="L259" i="10"/>
  <c r="S259" i="10" s="1"/>
  <c r="L237" i="10"/>
  <c r="S237" i="10" s="1"/>
  <c r="L227" i="10"/>
  <c r="S227" i="10" s="1"/>
  <c r="L205" i="10"/>
  <c r="S205" i="10" s="1"/>
  <c r="L195" i="10"/>
  <c r="S195" i="10" s="1"/>
  <c r="L38" i="10"/>
  <c r="S38" i="10" s="1"/>
  <c r="O301" i="10"/>
  <c r="V301" i="10" s="1"/>
  <c r="L243" i="10"/>
  <c r="S243" i="10" s="1"/>
  <c r="L211" i="10"/>
  <c r="S211" i="10" s="1"/>
  <c r="L179" i="10"/>
  <c r="S179" i="10" s="1"/>
  <c r="L305" i="10"/>
  <c r="S305" i="10" s="1"/>
  <c r="L289" i="10"/>
  <c r="S289" i="10" s="1"/>
  <c r="L273" i="10"/>
  <c r="S273" i="10" s="1"/>
  <c r="L257" i="10"/>
  <c r="S257" i="10" s="1"/>
  <c r="L241" i="10"/>
  <c r="S241" i="10" s="1"/>
  <c r="L225" i="10"/>
  <c r="S225" i="10" s="1"/>
  <c r="L209" i="10"/>
  <c r="S209" i="10" s="1"/>
  <c r="L193" i="10"/>
  <c r="S193" i="10" s="1"/>
  <c r="L177" i="10"/>
  <c r="S177" i="10" s="1"/>
  <c r="N291" i="10"/>
  <c r="U291" i="10" s="1"/>
  <c r="O291" i="10"/>
  <c r="V291" i="10" s="1"/>
  <c r="M291" i="10"/>
  <c r="T291" i="10" s="1"/>
  <c r="N279" i="10"/>
  <c r="U279" i="10" s="1"/>
  <c r="O279" i="10"/>
  <c r="V279" i="10" s="1"/>
  <c r="M279" i="10"/>
  <c r="T279" i="10" s="1"/>
  <c r="L268" i="10"/>
  <c r="S268" i="10" s="1"/>
  <c r="M268" i="10"/>
  <c r="T268" i="10" s="1"/>
  <c r="N268" i="10"/>
  <c r="U268" i="10" s="1"/>
  <c r="O268" i="10"/>
  <c r="V268" i="10" s="1"/>
  <c r="L258" i="10"/>
  <c r="S258" i="10" s="1"/>
  <c r="M258" i="10"/>
  <c r="T258" i="10" s="1"/>
  <c r="N258" i="10"/>
  <c r="U258" i="10" s="1"/>
  <c r="O258" i="10"/>
  <c r="V258" i="10" s="1"/>
  <c r="L246" i="10"/>
  <c r="S246" i="10" s="1"/>
  <c r="M246" i="10"/>
  <c r="T246" i="10" s="1"/>
  <c r="N246" i="10"/>
  <c r="U246" i="10" s="1"/>
  <c r="O246" i="10"/>
  <c r="V246" i="10" s="1"/>
  <c r="L236" i="10"/>
  <c r="S236" i="10" s="1"/>
  <c r="M236" i="10"/>
  <c r="T236" i="10" s="1"/>
  <c r="N236" i="10"/>
  <c r="U236" i="10" s="1"/>
  <c r="O236" i="10"/>
  <c r="V236" i="10" s="1"/>
  <c r="L226" i="10"/>
  <c r="S226" i="10" s="1"/>
  <c r="M226" i="10"/>
  <c r="T226" i="10" s="1"/>
  <c r="N226" i="10"/>
  <c r="U226" i="10" s="1"/>
  <c r="O226" i="10"/>
  <c r="V226" i="10" s="1"/>
  <c r="L214" i="10"/>
  <c r="S214" i="10" s="1"/>
  <c r="M214" i="10"/>
  <c r="T214" i="10" s="1"/>
  <c r="N214" i="10"/>
  <c r="U214" i="10" s="1"/>
  <c r="O214" i="10"/>
  <c r="V214" i="10" s="1"/>
  <c r="L204" i="10"/>
  <c r="S204" i="10" s="1"/>
  <c r="M204" i="10"/>
  <c r="T204" i="10" s="1"/>
  <c r="N204" i="10"/>
  <c r="U204" i="10" s="1"/>
  <c r="O204" i="10"/>
  <c r="V204" i="10" s="1"/>
  <c r="L194" i="10"/>
  <c r="S194" i="10" s="1"/>
  <c r="M194" i="10"/>
  <c r="T194" i="10" s="1"/>
  <c r="N194" i="10"/>
  <c r="U194" i="10" s="1"/>
  <c r="O194" i="10"/>
  <c r="V194" i="10" s="1"/>
  <c r="L182" i="10"/>
  <c r="S182" i="10" s="1"/>
  <c r="M182" i="10"/>
  <c r="T182" i="10" s="1"/>
  <c r="N182" i="10"/>
  <c r="U182" i="10" s="1"/>
  <c r="O182" i="10"/>
  <c r="V182" i="10" s="1"/>
  <c r="O172" i="10"/>
  <c r="V172" i="10" s="1"/>
  <c r="L172" i="10"/>
  <c r="S172" i="10" s="1"/>
  <c r="M172" i="10"/>
  <c r="T172" i="10" s="1"/>
  <c r="N162" i="10"/>
  <c r="U162" i="10" s="1"/>
  <c r="O162" i="10"/>
  <c r="V162" i="10" s="1"/>
  <c r="L162" i="10"/>
  <c r="S162" i="10" s="1"/>
  <c r="M162" i="10"/>
  <c r="T162" i="10" s="1"/>
  <c r="N150" i="10"/>
  <c r="U150" i="10" s="1"/>
  <c r="O150" i="10"/>
  <c r="V150" i="10" s="1"/>
  <c r="M150" i="10"/>
  <c r="T150" i="10" s="1"/>
  <c r="N140" i="10"/>
  <c r="U140" i="10" s="1"/>
  <c r="O140" i="10"/>
  <c r="V140" i="10" s="1"/>
  <c r="L140" i="10"/>
  <c r="S140" i="10" s="1"/>
  <c r="M140" i="10"/>
  <c r="T140" i="10" s="1"/>
  <c r="N130" i="10"/>
  <c r="U130" i="10" s="1"/>
  <c r="O130" i="10"/>
  <c r="V130" i="10" s="1"/>
  <c r="L130" i="10"/>
  <c r="S130" i="10" s="1"/>
  <c r="M130" i="10"/>
  <c r="T130" i="10" s="1"/>
  <c r="L109" i="10"/>
  <c r="S109" i="10" s="1"/>
  <c r="M109" i="10"/>
  <c r="T109" i="10" s="1"/>
  <c r="N109" i="10"/>
  <c r="U109" i="10" s="1"/>
  <c r="O109" i="10"/>
  <c r="V109" i="10" s="1"/>
  <c r="N98" i="10"/>
  <c r="U98" i="10" s="1"/>
  <c r="O98" i="10"/>
  <c r="V98" i="10" s="1"/>
  <c r="L98" i="10"/>
  <c r="S98" i="10" s="1"/>
  <c r="M98" i="10"/>
  <c r="T98" i="10" s="1"/>
  <c r="L85" i="10"/>
  <c r="S85" i="10" s="1"/>
  <c r="M85" i="10"/>
  <c r="T85" i="10" s="1"/>
  <c r="N85" i="10"/>
  <c r="U85" i="10" s="1"/>
  <c r="O85" i="10"/>
  <c r="V85" i="10" s="1"/>
  <c r="N74" i="10"/>
  <c r="U74" i="10" s="1"/>
  <c r="O74" i="10"/>
  <c r="V74" i="10" s="1"/>
  <c r="L74" i="10"/>
  <c r="S74" i="10" s="1"/>
  <c r="M74" i="10"/>
  <c r="T74" i="10" s="1"/>
  <c r="N62" i="10"/>
  <c r="U62" i="10" s="1"/>
  <c r="O62" i="10"/>
  <c r="V62" i="10" s="1"/>
  <c r="M62" i="10"/>
  <c r="T62" i="10" s="1"/>
  <c r="N50" i="10"/>
  <c r="U50" i="10" s="1"/>
  <c r="O50" i="10"/>
  <c r="V50" i="10" s="1"/>
  <c r="L50" i="10"/>
  <c r="S50" i="10" s="1"/>
  <c r="M50" i="10"/>
  <c r="T50" i="10" s="1"/>
  <c r="L37" i="10"/>
  <c r="S37" i="10" s="1"/>
  <c r="M37" i="10"/>
  <c r="T37" i="10" s="1"/>
  <c r="N37" i="10"/>
  <c r="U37" i="10" s="1"/>
  <c r="O37" i="10"/>
  <c r="V37" i="10" s="1"/>
  <c r="L23" i="10"/>
  <c r="S23" i="10" s="1"/>
  <c r="M23" i="10"/>
  <c r="T23" i="10" s="1"/>
  <c r="N23" i="10"/>
  <c r="U23" i="10" s="1"/>
  <c r="O23" i="10"/>
  <c r="V23" i="10" s="1"/>
  <c r="N12" i="10"/>
  <c r="U12" i="10" s="1"/>
  <c r="O12" i="10"/>
  <c r="V12" i="10" s="1"/>
  <c r="L12" i="10"/>
  <c r="S12" i="10" s="1"/>
  <c r="M12" i="10"/>
  <c r="T12" i="10" s="1"/>
  <c r="N116" i="10"/>
  <c r="U116" i="10" s="1"/>
  <c r="O116" i="10"/>
  <c r="V116" i="10" s="1"/>
  <c r="L116" i="10"/>
  <c r="S116" i="10" s="1"/>
  <c r="M116" i="10"/>
  <c r="T116" i="10" s="1"/>
  <c r="O305" i="10"/>
  <c r="V305" i="10" s="1"/>
  <c r="O303" i="10"/>
  <c r="V303" i="10" s="1"/>
  <c r="N301" i="10"/>
  <c r="U301" i="10" s="1"/>
  <c r="L291" i="10"/>
  <c r="S291" i="10" s="1"/>
  <c r="T5" i="10"/>
  <c r="M5" i="10"/>
  <c r="Y5" i="10" s="1"/>
  <c r="L290" i="10"/>
  <c r="S290" i="10" s="1"/>
  <c r="M290" i="10"/>
  <c r="T290" i="10" s="1"/>
  <c r="N290" i="10"/>
  <c r="U290" i="10" s="1"/>
  <c r="O290" i="10"/>
  <c r="V290" i="10" s="1"/>
  <c r="L278" i="10"/>
  <c r="S278" i="10" s="1"/>
  <c r="M278" i="10"/>
  <c r="T278" i="10" s="1"/>
  <c r="N278" i="10"/>
  <c r="U278" i="10" s="1"/>
  <c r="O278" i="10"/>
  <c r="V278" i="10" s="1"/>
  <c r="N267" i="10"/>
  <c r="U267" i="10" s="1"/>
  <c r="O267" i="10"/>
  <c r="V267" i="10" s="1"/>
  <c r="M267" i="10"/>
  <c r="T267" i="10" s="1"/>
  <c r="N255" i="10"/>
  <c r="U255" i="10" s="1"/>
  <c r="O255" i="10"/>
  <c r="V255" i="10" s="1"/>
  <c r="M255" i="10"/>
  <c r="T255" i="10" s="1"/>
  <c r="N245" i="10"/>
  <c r="U245" i="10" s="1"/>
  <c r="O245" i="10"/>
  <c r="V245" i="10" s="1"/>
  <c r="M245" i="10"/>
  <c r="T245" i="10" s="1"/>
  <c r="N235" i="10"/>
  <c r="U235" i="10" s="1"/>
  <c r="O235" i="10"/>
  <c r="V235" i="10" s="1"/>
  <c r="M235" i="10"/>
  <c r="T235" i="10" s="1"/>
  <c r="N223" i="10"/>
  <c r="U223" i="10" s="1"/>
  <c r="O223" i="10"/>
  <c r="V223" i="10" s="1"/>
  <c r="M223" i="10"/>
  <c r="T223" i="10" s="1"/>
  <c r="N213" i="10"/>
  <c r="U213" i="10" s="1"/>
  <c r="O213" i="10"/>
  <c r="V213" i="10" s="1"/>
  <c r="M213" i="10"/>
  <c r="T213" i="10" s="1"/>
  <c r="N203" i="10"/>
  <c r="U203" i="10" s="1"/>
  <c r="O203" i="10"/>
  <c r="V203" i="10" s="1"/>
  <c r="M203" i="10"/>
  <c r="T203" i="10" s="1"/>
  <c r="N191" i="10"/>
  <c r="U191" i="10" s="1"/>
  <c r="O191" i="10"/>
  <c r="V191" i="10" s="1"/>
  <c r="M191" i="10"/>
  <c r="T191" i="10" s="1"/>
  <c r="N181" i="10"/>
  <c r="U181" i="10" s="1"/>
  <c r="O181" i="10"/>
  <c r="V181" i="10" s="1"/>
  <c r="M181" i="10"/>
  <c r="T181" i="10" s="1"/>
  <c r="L171" i="10"/>
  <c r="S171" i="10" s="1"/>
  <c r="M171" i="10"/>
  <c r="T171" i="10" s="1"/>
  <c r="N171" i="10"/>
  <c r="U171" i="10" s="1"/>
  <c r="O171" i="10"/>
  <c r="V171" i="10" s="1"/>
  <c r="L159" i="10"/>
  <c r="S159" i="10" s="1"/>
  <c r="M159" i="10"/>
  <c r="T159" i="10" s="1"/>
  <c r="N159" i="10"/>
  <c r="U159" i="10" s="1"/>
  <c r="O159" i="10"/>
  <c r="V159" i="10" s="1"/>
  <c r="L149" i="10"/>
  <c r="S149" i="10" s="1"/>
  <c r="M149" i="10"/>
  <c r="T149" i="10" s="1"/>
  <c r="N149" i="10"/>
  <c r="U149" i="10" s="1"/>
  <c r="O149" i="10"/>
  <c r="V149" i="10" s="1"/>
  <c r="L139" i="10"/>
  <c r="S139" i="10" s="1"/>
  <c r="M139" i="10"/>
  <c r="T139" i="10" s="1"/>
  <c r="N139" i="10"/>
  <c r="U139" i="10" s="1"/>
  <c r="O139" i="10"/>
  <c r="V139" i="10" s="1"/>
  <c r="L127" i="10"/>
  <c r="S127" i="10" s="1"/>
  <c r="M127" i="10"/>
  <c r="T127" i="10" s="1"/>
  <c r="N127" i="10"/>
  <c r="U127" i="10" s="1"/>
  <c r="O127" i="10"/>
  <c r="V127" i="10" s="1"/>
  <c r="N108" i="10"/>
  <c r="U108" i="10" s="1"/>
  <c r="O108" i="10"/>
  <c r="V108" i="10" s="1"/>
  <c r="L108" i="10"/>
  <c r="S108" i="10" s="1"/>
  <c r="M108" i="10"/>
  <c r="T108" i="10" s="1"/>
  <c r="L95" i="10"/>
  <c r="S95" i="10" s="1"/>
  <c r="M95" i="10"/>
  <c r="T95" i="10" s="1"/>
  <c r="N95" i="10"/>
  <c r="U95" i="10" s="1"/>
  <c r="O95" i="10"/>
  <c r="V95" i="10" s="1"/>
  <c r="N84" i="10"/>
  <c r="U84" i="10" s="1"/>
  <c r="O84" i="10"/>
  <c r="V84" i="10" s="1"/>
  <c r="L84" i="10"/>
  <c r="S84" i="10" s="1"/>
  <c r="M84" i="10"/>
  <c r="T84" i="10" s="1"/>
  <c r="L71" i="10"/>
  <c r="S71" i="10" s="1"/>
  <c r="M71" i="10"/>
  <c r="T71" i="10" s="1"/>
  <c r="N71" i="10"/>
  <c r="U71" i="10" s="1"/>
  <c r="O71" i="10"/>
  <c r="V71" i="10" s="1"/>
  <c r="L61" i="10"/>
  <c r="S61" i="10" s="1"/>
  <c r="M61" i="10"/>
  <c r="T61" i="10" s="1"/>
  <c r="N61" i="10"/>
  <c r="U61" i="10" s="1"/>
  <c r="O61" i="10"/>
  <c r="V61" i="10" s="1"/>
  <c r="L47" i="10"/>
  <c r="S47" i="10" s="1"/>
  <c r="M47" i="10"/>
  <c r="T47" i="10" s="1"/>
  <c r="N47" i="10"/>
  <c r="U47" i="10" s="1"/>
  <c r="O47" i="10"/>
  <c r="V47" i="10" s="1"/>
  <c r="N36" i="10"/>
  <c r="U36" i="10" s="1"/>
  <c r="O36" i="10"/>
  <c r="V36" i="10" s="1"/>
  <c r="L36" i="10"/>
  <c r="S36" i="10" s="1"/>
  <c r="M36" i="10"/>
  <c r="T36" i="10" s="1"/>
  <c r="N22" i="10"/>
  <c r="U22" i="10" s="1"/>
  <c r="O22" i="10"/>
  <c r="V22" i="10" s="1"/>
  <c r="M22" i="10"/>
  <c r="T22" i="10" s="1"/>
  <c r="L11" i="10"/>
  <c r="S11" i="10" s="1"/>
  <c r="M11" i="10"/>
  <c r="T11" i="10" s="1"/>
  <c r="N11" i="10"/>
  <c r="U11" i="10" s="1"/>
  <c r="O11" i="10"/>
  <c r="V11" i="10" s="1"/>
  <c r="L107" i="10"/>
  <c r="S107" i="10" s="1"/>
  <c r="M107" i="10"/>
  <c r="T107" i="10" s="1"/>
  <c r="N107" i="10"/>
  <c r="U107" i="10" s="1"/>
  <c r="O107" i="10"/>
  <c r="V107" i="10" s="1"/>
  <c r="L91" i="10"/>
  <c r="S91" i="10" s="1"/>
  <c r="M91" i="10"/>
  <c r="T91" i="10" s="1"/>
  <c r="N91" i="10"/>
  <c r="U91" i="10" s="1"/>
  <c r="O91" i="10"/>
  <c r="V91" i="10" s="1"/>
  <c r="L83" i="10"/>
  <c r="S83" i="10" s="1"/>
  <c r="M83" i="10"/>
  <c r="T83" i="10" s="1"/>
  <c r="N83" i="10"/>
  <c r="U83" i="10" s="1"/>
  <c r="O83" i="10"/>
  <c r="V83" i="10" s="1"/>
  <c r="L59" i="10"/>
  <c r="S59" i="10" s="1"/>
  <c r="M59" i="10"/>
  <c r="T59" i="10" s="1"/>
  <c r="N59" i="10"/>
  <c r="U59" i="10" s="1"/>
  <c r="O59" i="10"/>
  <c r="V59" i="10" s="1"/>
  <c r="L43" i="10"/>
  <c r="S43" i="10" s="1"/>
  <c r="M43" i="10"/>
  <c r="T43" i="10" s="1"/>
  <c r="N43" i="10"/>
  <c r="U43" i="10" s="1"/>
  <c r="O43" i="10"/>
  <c r="V43" i="10" s="1"/>
  <c r="L35" i="10"/>
  <c r="S35" i="10" s="1"/>
  <c r="M35" i="10"/>
  <c r="T35" i="10" s="1"/>
  <c r="N35" i="10"/>
  <c r="U35" i="10" s="1"/>
  <c r="O35" i="10"/>
  <c r="V35" i="10" s="1"/>
  <c r="L27" i="10"/>
  <c r="S27" i="10" s="1"/>
  <c r="M27" i="10"/>
  <c r="T27" i="10" s="1"/>
  <c r="N27" i="10"/>
  <c r="U27" i="10" s="1"/>
  <c r="O27" i="10"/>
  <c r="V27" i="10" s="1"/>
  <c r="N299" i="10"/>
  <c r="U299" i="10" s="1"/>
  <c r="O299" i="10"/>
  <c r="V299" i="10" s="1"/>
  <c r="L123" i="10"/>
  <c r="S123" i="10" s="1"/>
  <c r="M123" i="10"/>
  <c r="T123" i="10" s="1"/>
  <c r="N123" i="10"/>
  <c r="U123" i="10" s="1"/>
  <c r="O123" i="10"/>
  <c r="V123" i="10" s="1"/>
  <c r="L115" i="10"/>
  <c r="S115" i="10" s="1"/>
  <c r="M115" i="10"/>
  <c r="T115" i="10" s="1"/>
  <c r="N115" i="10"/>
  <c r="U115" i="10" s="1"/>
  <c r="O115" i="10"/>
  <c r="V115" i="10" s="1"/>
  <c r="N305" i="10"/>
  <c r="U305" i="10" s="1"/>
  <c r="N303" i="10"/>
  <c r="U303" i="10" s="1"/>
  <c r="M301" i="10"/>
  <c r="T301" i="10" s="1"/>
  <c r="L62" i="10"/>
  <c r="S62" i="10" s="1"/>
  <c r="L300" i="10"/>
  <c r="S300" i="10" s="1"/>
  <c r="M300" i="10"/>
  <c r="T300" i="10" s="1"/>
  <c r="N300" i="10"/>
  <c r="U300" i="10" s="1"/>
  <c r="O300" i="10"/>
  <c r="V300" i="10" s="1"/>
  <c r="N287" i="10"/>
  <c r="U287" i="10" s="1"/>
  <c r="O287" i="10"/>
  <c r="V287" i="10" s="1"/>
  <c r="M287" i="10"/>
  <c r="T287" i="10" s="1"/>
  <c r="N277" i="10"/>
  <c r="U277" i="10" s="1"/>
  <c r="O277" i="10"/>
  <c r="V277" i="10" s="1"/>
  <c r="M277" i="10"/>
  <c r="T277" i="10" s="1"/>
  <c r="L266" i="10"/>
  <c r="S266" i="10" s="1"/>
  <c r="M266" i="10"/>
  <c r="T266" i="10" s="1"/>
  <c r="N266" i="10"/>
  <c r="U266" i="10" s="1"/>
  <c r="O266" i="10"/>
  <c r="V266" i="10" s="1"/>
  <c r="L254" i="10"/>
  <c r="S254" i="10" s="1"/>
  <c r="M254" i="10"/>
  <c r="T254" i="10" s="1"/>
  <c r="N254" i="10"/>
  <c r="U254" i="10" s="1"/>
  <c r="O254" i="10"/>
  <c r="V254" i="10" s="1"/>
  <c r="L244" i="10"/>
  <c r="S244" i="10" s="1"/>
  <c r="M244" i="10"/>
  <c r="T244" i="10" s="1"/>
  <c r="N244" i="10"/>
  <c r="U244" i="10" s="1"/>
  <c r="O244" i="10"/>
  <c r="V244" i="10" s="1"/>
  <c r="L234" i="10"/>
  <c r="S234" i="10" s="1"/>
  <c r="M234" i="10"/>
  <c r="T234" i="10" s="1"/>
  <c r="N234" i="10"/>
  <c r="U234" i="10" s="1"/>
  <c r="O234" i="10"/>
  <c r="V234" i="10" s="1"/>
  <c r="L222" i="10"/>
  <c r="S222" i="10" s="1"/>
  <c r="M222" i="10"/>
  <c r="T222" i="10" s="1"/>
  <c r="N222" i="10"/>
  <c r="U222" i="10" s="1"/>
  <c r="O222" i="10"/>
  <c r="V222" i="10" s="1"/>
  <c r="L212" i="10"/>
  <c r="S212" i="10" s="1"/>
  <c r="M212" i="10"/>
  <c r="T212" i="10" s="1"/>
  <c r="N212" i="10"/>
  <c r="U212" i="10" s="1"/>
  <c r="O212" i="10"/>
  <c r="V212" i="10" s="1"/>
  <c r="L202" i="10"/>
  <c r="S202" i="10" s="1"/>
  <c r="M202" i="10"/>
  <c r="T202" i="10" s="1"/>
  <c r="N202" i="10"/>
  <c r="U202" i="10" s="1"/>
  <c r="O202" i="10"/>
  <c r="V202" i="10" s="1"/>
  <c r="L190" i="10"/>
  <c r="S190" i="10" s="1"/>
  <c r="M190" i="10"/>
  <c r="T190" i="10" s="1"/>
  <c r="N190" i="10"/>
  <c r="U190" i="10" s="1"/>
  <c r="O190" i="10"/>
  <c r="V190" i="10" s="1"/>
  <c r="L180" i="10"/>
  <c r="S180" i="10" s="1"/>
  <c r="M180" i="10"/>
  <c r="T180" i="10" s="1"/>
  <c r="N180" i="10"/>
  <c r="U180" i="10" s="1"/>
  <c r="O180" i="10"/>
  <c r="V180" i="10" s="1"/>
  <c r="N170" i="10"/>
  <c r="U170" i="10" s="1"/>
  <c r="O170" i="10"/>
  <c r="V170" i="10" s="1"/>
  <c r="L170" i="10"/>
  <c r="S170" i="10" s="1"/>
  <c r="M170" i="10"/>
  <c r="T170" i="10" s="1"/>
  <c r="N158" i="10"/>
  <c r="U158" i="10" s="1"/>
  <c r="O158" i="10"/>
  <c r="V158" i="10" s="1"/>
  <c r="M158" i="10"/>
  <c r="T158" i="10" s="1"/>
  <c r="N148" i="10"/>
  <c r="U148" i="10" s="1"/>
  <c r="O148" i="10"/>
  <c r="V148" i="10" s="1"/>
  <c r="L148" i="10"/>
  <c r="S148" i="10" s="1"/>
  <c r="M148" i="10"/>
  <c r="T148" i="10" s="1"/>
  <c r="N138" i="10"/>
  <c r="U138" i="10" s="1"/>
  <c r="O138" i="10"/>
  <c r="V138" i="10" s="1"/>
  <c r="L138" i="10"/>
  <c r="S138" i="10" s="1"/>
  <c r="M138" i="10"/>
  <c r="T138" i="10" s="1"/>
  <c r="N126" i="10"/>
  <c r="U126" i="10" s="1"/>
  <c r="O126" i="10"/>
  <c r="V126" i="10" s="1"/>
  <c r="M126" i="10"/>
  <c r="T126" i="10" s="1"/>
  <c r="N106" i="10"/>
  <c r="U106" i="10" s="1"/>
  <c r="O106" i="10"/>
  <c r="V106" i="10" s="1"/>
  <c r="L106" i="10"/>
  <c r="S106" i="10" s="1"/>
  <c r="M106" i="10"/>
  <c r="T106" i="10" s="1"/>
  <c r="N94" i="10"/>
  <c r="U94" i="10" s="1"/>
  <c r="O94" i="10"/>
  <c r="V94" i="10" s="1"/>
  <c r="M94" i="10"/>
  <c r="T94" i="10" s="1"/>
  <c r="N82" i="10"/>
  <c r="U82" i="10" s="1"/>
  <c r="O82" i="10"/>
  <c r="V82" i="10" s="1"/>
  <c r="L82" i="10"/>
  <c r="S82" i="10" s="1"/>
  <c r="M82" i="10"/>
  <c r="T82" i="10" s="1"/>
  <c r="N70" i="10"/>
  <c r="U70" i="10" s="1"/>
  <c r="O70" i="10"/>
  <c r="V70" i="10" s="1"/>
  <c r="M70" i="10"/>
  <c r="T70" i="10" s="1"/>
  <c r="N60" i="10"/>
  <c r="U60" i="10" s="1"/>
  <c r="O60" i="10"/>
  <c r="V60" i="10" s="1"/>
  <c r="L60" i="10"/>
  <c r="S60" i="10" s="1"/>
  <c r="M60" i="10"/>
  <c r="T60" i="10" s="1"/>
  <c r="N46" i="10"/>
  <c r="U46" i="10" s="1"/>
  <c r="O46" i="10"/>
  <c r="V46" i="10" s="1"/>
  <c r="M46" i="10"/>
  <c r="T46" i="10" s="1"/>
  <c r="N34" i="10"/>
  <c r="U34" i="10" s="1"/>
  <c r="O34" i="10"/>
  <c r="V34" i="10" s="1"/>
  <c r="L34" i="10"/>
  <c r="S34" i="10" s="1"/>
  <c r="M34" i="10"/>
  <c r="T34" i="10" s="1"/>
  <c r="L21" i="10"/>
  <c r="S21" i="10" s="1"/>
  <c r="M21" i="10"/>
  <c r="T21" i="10" s="1"/>
  <c r="N21" i="10"/>
  <c r="U21" i="10" s="1"/>
  <c r="O21" i="10"/>
  <c r="V21" i="10" s="1"/>
  <c r="N10" i="10"/>
  <c r="U10" i="10" s="1"/>
  <c r="O10" i="10"/>
  <c r="V10" i="10" s="1"/>
  <c r="L10" i="10"/>
  <c r="S10" i="10" s="1"/>
  <c r="M10" i="10"/>
  <c r="T10" i="10" s="1"/>
  <c r="L282" i="10"/>
  <c r="S282" i="10" s="1"/>
  <c r="M282" i="10"/>
  <c r="T282" i="10" s="1"/>
  <c r="N282" i="10"/>
  <c r="U282" i="10" s="1"/>
  <c r="O282" i="10"/>
  <c r="V282" i="10" s="1"/>
  <c r="L274" i="10"/>
  <c r="S274" i="10" s="1"/>
  <c r="M274" i="10"/>
  <c r="T274" i="10" s="1"/>
  <c r="N274" i="10"/>
  <c r="U274" i="10" s="1"/>
  <c r="O274" i="10"/>
  <c r="V274" i="10" s="1"/>
  <c r="N122" i="10"/>
  <c r="U122" i="10" s="1"/>
  <c r="O122" i="10"/>
  <c r="V122" i="10" s="1"/>
  <c r="L122" i="10"/>
  <c r="S122" i="10" s="1"/>
  <c r="M122" i="10"/>
  <c r="T122" i="10" s="1"/>
  <c r="N114" i="10"/>
  <c r="U114" i="10" s="1"/>
  <c r="O114" i="10"/>
  <c r="V114" i="10" s="1"/>
  <c r="L114" i="10"/>
  <c r="S114" i="10" s="1"/>
  <c r="M114" i="10"/>
  <c r="T114" i="10" s="1"/>
  <c r="M305" i="10"/>
  <c r="T305" i="10" s="1"/>
  <c r="M303" i="10"/>
  <c r="T303" i="10" s="1"/>
  <c r="L301" i="10"/>
  <c r="S301" i="10" s="1"/>
  <c r="L287" i="10"/>
  <c r="S287" i="10" s="1"/>
  <c r="L255" i="10"/>
  <c r="S255" i="10" s="1"/>
  <c r="L223" i="10"/>
  <c r="S223" i="10" s="1"/>
  <c r="L191" i="10"/>
  <c r="S191" i="10" s="1"/>
  <c r="L298" i="10"/>
  <c r="S298" i="10" s="1"/>
  <c r="M298" i="10"/>
  <c r="T298" i="10" s="1"/>
  <c r="N298" i="10"/>
  <c r="U298" i="10" s="1"/>
  <c r="O298" i="10"/>
  <c r="V298" i="10" s="1"/>
  <c r="L286" i="10"/>
  <c r="S286" i="10" s="1"/>
  <c r="M286" i="10"/>
  <c r="T286" i="10" s="1"/>
  <c r="N286" i="10"/>
  <c r="U286" i="10" s="1"/>
  <c r="O286" i="10"/>
  <c r="V286" i="10" s="1"/>
  <c r="L276" i="10"/>
  <c r="S276" i="10" s="1"/>
  <c r="M276" i="10"/>
  <c r="T276" i="10" s="1"/>
  <c r="N276" i="10"/>
  <c r="U276" i="10" s="1"/>
  <c r="O276" i="10"/>
  <c r="V276" i="10" s="1"/>
  <c r="N263" i="10"/>
  <c r="U263" i="10" s="1"/>
  <c r="O263" i="10"/>
  <c r="V263" i="10" s="1"/>
  <c r="M263" i="10"/>
  <c r="T263" i="10" s="1"/>
  <c r="N253" i="10"/>
  <c r="U253" i="10" s="1"/>
  <c r="O253" i="10"/>
  <c r="V253" i="10" s="1"/>
  <c r="M253" i="10"/>
  <c r="T253" i="10" s="1"/>
  <c r="N243" i="10"/>
  <c r="U243" i="10" s="1"/>
  <c r="O243" i="10"/>
  <c r="V243" i="10" s="1"/>
  <c r="M243" i="10"/>
  <c r="T243" i="10" s="1"/>
  <c r="N231" i="10"/>
  <c r="U231" i="10" s="1"/>
  <c r="O231" i="10"/>
  <c r="V231" i="10" s="1"/>
  <c r="M231" i="10"/>
  <c r="T231" i="10" s="1"/>
  <c r="N221" i="10"/>
  <c r="U221" i="10" s="1"/>
  <c r="O221" i="10"/>
  <c r="V221" i="10" s="1"/>
  <c r="M221" i="10"/>
  <c r="T221" i="10" s="1"/>
  <c r="N211" i="10"/>
  <c r="U211" i="10" s="1"/>
  <c r="O211" i="10"/>
  <c r="V211" i="10" s="1"/>
  <c r="M211" i="10"/>
  <c r="T211" i="10" s="1"/>
  <c r="N199" i="10"/>
  <c r="U199" i="10" s="1"/>
  <c r="O199" i="10"/>
  <c r="V199" i="10" s="1"/>
  <c r="M199" i="10"/>
  <c r="T199" i="10" s="1"/>
  <c r="N189" i="10"/>
  <c r="U189" i="10" s="1"/>
  <c r="O189" i="10"/>
  <c r="V189" i="10" s="1"/>
  <c r="M189" i="10"/>
  <c r="T189" i="10" s="1"/>
  <c r="N179" i="10"/>
  <c r="U179" i="10" s="1"/>
  <c r="O179" i="10"/>
  <c r="V179" i="10" s="1"/>
  <c r="M179" i="10"/>
  <c r="T179" i="10" s="1"/>
  <c r="L167" i="10"/>
  <c r="S167" i="10" s="1"/>
  <c r="M167" i="10"/>
  <c r="T167" i="10" s="1"/>
  <c r="N167" i="10"/>
  <c r="U167" i="10" s="1"/>
  <c r="O167" i="10"/>
  <c r="V167" i="10" s="1"/>
  <c r="L157" i="10"/>
  <c r="S157" i="10" s="1"/>
  <c r="M157" i="10"/>
  <c r="T157" i="10" s="1"/>
  <c r="N157" i="10"/>
  <c r="U157" i="10" s="1"/>
  <c r="O157" i="10"/>
  <c r="V157" i="10" s="1"/>
  <c r="L147" i="10"/>
  <c r="S147" i="10" s="1"/>
  <c r="M147" i="10"/>
  <c r="T147" i="10" s="1"/>
  <c r="N147" i="10"/>
  <c r="U147" i="10" s="1"/>
  <c r="O147" i="10"/>
  <c r="V147" i="10" s="1"/>
  <c r="L135" i="10"/>
  <c r="S135" i="10" s="1"/>
  <c r="M135" i="10"/>
  <c r="T135" i="10" s="1"/>
  <c r="N135" i="10"/>
  <c r="U135" i="10" s="1"/>
  <c r="O135" i="10"/>
  <c r="V135" i="10" s="1"/>
  <c r="L125" i="10"/>
  <c r="S125" i="10" s="1"/>
  <c r="M125" i="10"/>
  <c r="T125" i="10" s="1"/>
  <c r="N125" i="10"/>
  <c r="U125" i="10" s="1"/>
  <c r="O125" i="10"/>
  <c r="V125" i="10" s="1"/>
  <c r="L103" i="10"/>
  <c r="S103" i="10" s="1"/>
  <c r="M103" i="10"/>
  <c r="T103" i="10" s="1"/>
  <c r="N103" i="10"/>
  <c r="U103" i="10" s="1"/>
  <c r="O103" i="10"/>
  <c r="V103" i="10" s="1"/>
  <c r="L93" i="10"/>
  <c r="S93" i="10" s="1"/>
  <c r="M93" i="10"/>
  <c r="T93" i="10" s="1"/>
  <c r="N93" i="10"/>
  <c r="U93" i="10" s="1"/>
  <c r="O93" i="10"/>
  <c r="V93" i="10" s="1"/>
  <c r="L79" i="10"/>
  <c r="S79" i="10" s="1"/>
  <c r="M79" i="10"/>
  <c r="T79" i="10" s="1"/>
  <c r="N79" i="10"/>
  <c r="U79" i="10" s="1"/>
  <c r="O79" i="10"/>
  <c r="V79" i="10" s="1"/>
  <c r="L69" i="10"/>
  <c r="S69" i="10" s="1"/>
  <c r="M69" i="10"/>
  <c r="T69" i="10" s="1"/>
  <c r="N69" i="10"/>
  <c r="U69" i="10" s="1"/>
  <c r="O69" i="10"/>
  <c r="V69" i="10" s="1"/>
  <c r="N58" i="10"/>
  <c r="U58" i="10" s="1"/>
  <c r="O58" i="10"/>
  <c r="V58" i="10" s="1"/>
  <c r="L58" i="10"/>
  <c r="S58" i="10" s="1"/>
  <c r="M58" i="10"/>
  <c r="T58" i="10" s="1"/>
  <c r="L45" i="10"/>
  <c r="S45" i="10" s="1"/>
  <c r="M45" i="10"/>
  <c r="T45" i="10" s="1"/>
  <c r="N45" i="10"/>
  <c r="U45" i="10" s="1"/>
  <c r="O45" i="10"/>
  <c r="V45" i="10" s="1"/>
  <c r="L31" i="10"/>
  <c r="S31" i="10" s="1"/>
  <c r="M31" i="10"/>
  <c r="T31" i="10" s="1"/>
  <c r="N31" i="10"/>
  <c r="U31" i="10" s="1"/>
  <c r="O31" i="10"/>
  <c r="V31" i="10" s="1"/>
  <c r="N20" i="10"/>
  <c r="U20" i="10" s="1"/>
  <c r="O20" i="10"/>
  <c r="V20" i="10" s="1"/>
  <c r="L20" i="10"/>
  <c r="S20" i="10" s="1"/>
  <c r="M20" i="10"/>
  <c r="T20" i="10" s="1"/>
  <c r="L9" i="10"/>
  <c r="S9" i="10" s="1"/>
  <c r="M9" i="10"/>
  <c r="T9" i="10" s="1"/>
  <c r="N9" i="10"/>
  <c r="U9" i="10" s="1"/>
  <c r="O9" i="10"/>
  <c r="V9" i="10" s="1"/>
  <c r="L113" i="10"/>
  <c r="S113" i="10" s="1"/>
  <c r="M113" i="10"/>
  <c r="T113" i="10" s="1"/>
  <c r="N113" i="10"/>
  <c r="U113" i="10" s="1"/>
  <c r="O113" i="10"/>
  <c r="V113" i="10" s="1"/>
  <c r="L105" i="10"/>
  <c r="S105" i="10" s="1"/>
  <c r="M105" i="10"/>
  <c r="T105" i="10" s="1"/>
  <c r="N105" i="10"/>
  <c r="U105" i="10" s="1"/>
  <c r="O105" i="10"/>
  <c r="V105" i="10" s="1"/>
  <c r="L97" i="10"/>
  <c r="S97" i="10" s="1"/>
  <c r="M97" i="10"/>
  <c r="T97" i="10" s="1"/>
  <c r="N97" i="10"/>
  <c r="U97" i="10" s="1"/>
  <c r="O97" i="10"/>
  <c r="V97" i="10" s="1"/>
  <c r="L89" i="10"/>
  <c r="S89" i="10" s="1"/>
  <c r="M89" i="10"/>
  <c r="T89" i="10" s="1"/>
  <c r="N89" i="10"/>
  <c r="U89" i="10" s="1"/>
  <c r="O89" i="10"/>
  <c r="V89" i="10" s="1"/>
  <c r="L81" i="10"/>
  <c r="S81" i="10" s="1"/>
  <c r="M81" i="10"/>
  <c r="T81" i="10" s="1"/>
  <c r="N81" i="10"/>
  <c r="U81" i="10" s="1"/>
  <c r="O81" i="10"/>
  <c r="V81" i="10" s="1"/>
  <c r="L73" i="10"/>
  <c r="S73" i="10" s="1"/>
  <c r="M73" i="10"/>
  <c r="T73" i="10" s="1"/>
  <c r="N73" i="10"/>
  <c r="U73" i="10" s="1"/>
  <c r="O73" i="10"/>
  <c r="V73" i="10" s="1"/>
  <c r="L65" i="10"/>
  <c r="S65" i="10" s="1"/>
  <c r="M65" i="10"/>
  <c r="T65" i="10" s="1"/>
  <c r="N65" i="10"/>
  <c r="U65" i="10" s="1"/>
  <c r="O65" i="10"/>
  <c r="V65" i="10" s="1"/>
  <c r="L57" i="10"/>
  <c r="S57" i="10" s="1"/>
  <c r="M57" i="10"/>
  <c r="T57" i="10" s="1"/>
  <c r="N57" i="10"/>
  <c r="U57" i="10" s="1"/>
  <c r="O57" i="10"/>
  <c r="V57" i="10" s="1"/>
  <c r="L49" i="10"/>
  <c r="S49" i="10" s="1"/>
  <c r="M49" i="10"/>
  <c r="T49" i="10" s="1"/>
  <c r="N49" i="10"/>
  <c r="U49" i="10" s="1"/>
  <c r="O49" i="10"/>
  <c r="V49" i="10" s="1"/>
  <c r="L41" i="10"/>
  <c r="S41" i="10" s="1"/>
  <c r="M41" i="10"/>
  <c r="T41" i="10" s="1"/>
  <c r="N41" i="10"/>
  <c r="U41" i="10" s="1"/>
  <c r="O41" i="10"/>
  <c r="V41" i="10" s="1"/>
  <c r="L33" i="10"/>
  <c r="S33" i="10" s="1"/>
  <c r="M33" i="10"/>
  <c r="T33" i="10" s="1"/>
  <c r="N33" i="10"/>
  <c r="U33" i="10" s="1"/>
  <c r="O33" i="10"/>
  <c r="V33" i="10" s="1"/>
  <c r="L25" i="10"/>
  <c r="S25" i="10" s="1"/>
  <c r="M25" i="10"/>
  <c r="T25" i="10" s="1"/>
  <c r="N25" i="10"/>
  <c r="U25" i="10" s="1"/>
  <c r="O25" i="10"/>
  <c r="V25" i="10" s="1"/>
  <c r="L17" i="10"/>
  <c r="S17" i="10" s="1"/>
  <c r="M17" i="10"/>
  <c r="T17" i="10" s="1"/>
  <c r="N17" i="10"/>
  <c r="U17" i="10" s="1"/>
  <c r="O17" i="10"/>
  <c r="V17" i="10" s="1"/>
  <c r="N297" i="10"/>
  <c r="U297" i="10" s="1"/>
  <c r="O297" i="10"/>
  <c r="V297" i="10" s="1"/>
  <c r="M297" i="10"/>
  <c r="T297" i="10" s="1"/>
  <c r="N289" i="10"/>
  <c r="U289" i="10" s="1"/>
  <c r="O289" i="10"/>
  <c r="V289" i="10" s="1"/>
  <c r="M289" i="10"/>
  <c r="T289" i="10" s="1"/>
  <c r="N281" i="10"/>
  <c r="U281" i="10" s="1"/>
  <c r="O281" i="10"/>
  <c r="V281" i="10" s="1"/>
  <c r="M281" i="10"/>
  <c r="T281" i="10" s="1"/>
  <c r="N273" i="10"/>
  <c r="U273" i="10" s="1"/>
  <c r="O273" i="10"/>
  <c r="V273" i="10" s="1"/>
  <c r="M273" i="10"/>
  <c r="T273" i="10" s="1"/>
  <c r="N265" i="10"/>
  <c r="U265" i="10" s="1"/>
  <c r="O265" i="10"/>
  <c r="V265" i="10" s="1"/>
  <c r="M265" i="10"/>
  <c r="T265" i="10" s="1"/>
  <c r="N257" i="10"/>
  <c r="U257" i="10" s="1"/>
  <c r="O257" i="10"/>
  <c r="V257" i="10" s="1"/>
  <c r="M257" i="10"/>
  <c r="T257" i="10" s="1"/>
  <c r="N249" i="10"/>
  <c r="U249" i="10" s="1"/>
  <c r="O249" i="10"/>
  <c r="V249" i="10" s="1"/>
  <c r="M249" i="10"/>
  <c r="T249" i="10" s="1"/>
  <c r="N241" i="10"/>
  <c r="U241" i="10" s="1"/>
  <c r="O241" i="10"/>
  <c r="V241" i="10" s="1"/>
  <c r="M241" i="10"/>
  <c r="T241" i="10" s="1"/>
  <c r="N233" i="10"/>
  <c r="U233" i="10" s="1"/>
  <c r="O233" i="10"/>
  <c r="V233" i="10" s="1"/>
  <c r="M233" i="10"/>
  <c r="T233" i="10" s="1"/>
  <c r="N225" i="10"/>
  <c r="U225" i="10" s="1"/>
  <c r="O225" i="10"/>
  <c r="V225" i="10" s="1"/>
  <c r="M225" i="10"/>
  <c r="T225" i="10" s="1"/>
  <c r="N217" i="10"/>
  <c r="U217" i="10" s="1"/>
  <c r="O217" i="10"/>
  <c r="V217" i="10" s="1"/>
  <c r="M217" i="10"/>
  <c r="T217" i="10" s="1"/>
  <c r="N209" i="10"/>
  <c r="U209" i="10" s="1"/>
  <c r="O209" i="10"/>
  <c r="V209" i="10" s="1"/>
  <c r="M209" i="10"/>
  <c r="T209" i="10" s="1"/>
  <c r="N201" i="10"/>
  <c r="U201" i="10" s="1"/>
  <c r="O201" i="10"/>
  <c r="V201" i="10" s="1"/>
  <c r="M201" i="10"/>
  <c r="T201" i="10" s="1"/>
  <c r="N193" i="10"/>
  <c r="U193" i="10" s="1"/>
  <c r="O193" i="10"/>
  <c r="V193" i="10" s="1"/>
  <c r="M193" i="10"/>
  <c r="T193" i="10" s="1"/>
  <c r="N185" i="10"/>
  <c r="U185" i="10" s="1"/>
  <c r="O185" i="10"/>
  <c r="V185" i="10" s="1"/>
  <c r="M185" i="10"/>
  <c r="T185" i="10" s="1"/>
  <c r="N177" i="10"/>
  <c r="U177" i="10" s="1"/>
  <c r="O177" i="10"/>
  <c r="V177" i="10" s="1"/>
  <c r="M177" i="10"/>
  <c r="T177" i="10" s="1"/>
  <c r="L169" i="10"/>
  <c r="S169" i="10" s="1"/>
  <c r="M169" i="10"/>
  <c r="T169" i="10" s="1"/>
  <c r="N169" i="10"/>
  <c r="U169" i="10" s="1"/>
  <c r="O169" i="10"/>
  <c r="V169" i="10" s="1"/>
  <c r="L161" i="10"/>
  <c r="S161" i="10" s="1"/>
  <c r="M161" i="10"/>
  <c r="T161" i="10" s="1"/>
  <c r="N161" i="10"/>
  <c r="U161" i="10" s="1"/>
  <c r="O161" i="10"/>
  <c r="V161" i="10" s="1"/>
  <c r="L153" i="10"/>
  <c r="S153" i="10" s="1"/>
  <c r="M153" i="10"/>
  <c r="T153" i="10" s="1"/>
  <c r="N153" i="10"/>
  <c r="U153" i="10" s="1"/>
  <c r="O153" i="10"/>
  <c r="V153" i="10" s="1"/>
  <c r="L145" i="10"/>
  <c r="S145" i="10" s="1"/>
  <c r="M145" i="10"/>
  <c r="T145" i="10" s="1"/>
  <c r="N145" i="10"/>
  <c r="U145" i="10" s="1"/>
  <c r="O145" i="10"/>
  <c r="V145" i="10" s="1"/>
  <c r="L137" i="10"/>
  <c r="S137" i="10" s="1"/>
  <c r="M137" i="10"/>
  <c r="T137" i="10" s="1"/>
  <c r="N137" i="10"/>
  <c r="U137" i="10" s="1"/>
  <c r="O137" i="10"/>
  <c r="V137" i="10" s="1"/>
  <c r="L129" i="10"/>
  <c r="S129" i="10" s="1"/>
  <c r="M129" i="10"/>
  <c r="T129" i="10" s="1"/>
  <c r="N129" i="10"/>
  <c r="U129" i="10" s="1"/>
  <c r="O129" i="10"/>
  <c r="V129" i="10" s="1"/>
  <c r="L121" i="10"/>
  <c r="S121" i="10" s="1"/>
  <c r="M121" i="10"/>
  <c r="T121" i="10" s="1"/>
  <c r="N121" i="10"/>
  <c r="U121" i="10" s="1"/>
  <c r="O121" i="10"/>
  <c r="V121" i="10" s="1"/>
  <c r="M299" i="10"/>
  <c r="T299" i="10" s="1"/>
  <c r="L253" i="10"/>
  <c r="S253" i="10" s="1"/>
  <c r="L221" i="10"/>
  <c r="S221" i="10" s="1"/>
  <c r="L189" i="10"/>
  <c r="S189" i="10" s="1"/>
  <c r="N172" i="10"/>
  <c r="U172" i="10" s="1"/>
  <c r="L46" i="10"/>
  <c r="S46" i="10" s="1"/>
  <c r="N295" i="10"/>
  <c r="U295" i="10" s="1"/>
  <c r="O295" i="10"/>
  <c r="V295" i="10" s="1"/>
  <c r="M295" i="10"/>
  <c r="T295" i="10" s="1"/>
  <c r="N285" i="10"/>
  <c r="U285" i="10" s="1"/>
  <c r="O285" i="10"/>
  <c r="V285" i="10" s="1"/>
  <c r="M285" i="10"/>
  <c r="T285" i="10" s="1"/>
  <c r="N275" i="10"/>
  <c r="U275" i="10" s="1"/>
  <c r="O275" i="10"/>
  <c r="V275" i="10" s="1"/>
  <c r="M275" i="10"/>
  <c r="T275" i="10" s="1"/>
  <c r="L262" i="10"/>
  <c r="S262" i="10" s="1"/>
  <c r="M262" i="10"/>
  <c r="T262" i="10" s="1"/>
  <c r="N262" i="10"/>
  <c r="U262" i="10" s="1"/>
  <c r="O262" i="10"/>
  <c r="V262" i="10" s="1"/>
  <c r="L252" i="10"/>
  <c r="S252" i="10" s="1"/>
  <c r="M252" i="10"/>
  <c r="T252" i="10" s="1"/>
  <c r="N252" i="10"/>
  <c r="U252" i="10" s="1"/>
  <c r="O252" i="10"/>
  <c r="V252" i="10" s="1"/>
  <c r="L242" i="10"/>
  <c r="S242" i="10" s="1"/>
  <c r="M242" i="10"/>
  <c r="T242" i="10" s="1"/>
  <c r="N242" i="10"/>
  <c r="U242" i="10" s="1"/>
  <c r="O242" i="10"/>
  <c r="V242" i="10" s="1"/>
  <c r="L230" i="10"/>
  <c r="S230" i="10" s="1"/>
  <c r="M230" i="10"/>
  <c r="T230" i="10" s="1"/>
  <c r="N230" i="10"/>
  <c r="U230" i="10" s="1"/>
  <c r="O230" i="10"/>
  <c r="V230" i="10" s="1"/>
  <c r="L220" i="10"/>
  <c r="S220" i="10" s="1"/>
  <c r="M220" i="10"/>
  <c r="T220" i="10" s="1"/>
  <c r="N220" i="10"/>
  <c r="U220" i="10" s="1"/>
  <c r="O220" i="10"/>
  <c r="V220" i="10" s="1"/>
  <c r="L210" i="10"/>
  <c r="S210" i="10" s="1"/>
  <c r="M210" i="10"/>
  <c r="T210" i="10" s="1"/>
  <c r="N210" i="10"/>
  <c r="U210" i="10" s="1"/>
  <c r="O210" i="10"/>
  <c r="V210" i="10" s="1"/>
  <c r="L198" i="10"/>
  <c r="S198" i="10" s="1"/>
  <c r="M198" i="10"/>
  <c r="T198" i="10" s="1"/>
  <c r="N198" i="10"/>
  <c r="U198" i="10" s="1"/>
  <c r="O198" i="10"/>
  <c r="V198" i="10" s="1"/>
  <c r="L188" i="10"/>
  <c r="S188" i="10" s="1"/>
  <c r="M188" i="10"/>
  <c r="T188" i="10" s="1"/>
  <c r="N188" i="10"/>
  <c r="U188" i="10" s="1"/>
  <c r="O188" i="10"/>
  <c r="V188" i="10" s="1"/>
  <c r="L178" i="10"/>
  <c r="S178" i="10" s="1"/>
  <c r="M178" i="10"/>
  <c r="T178" i="10" s="1"/>
  <c r="N178" i="10"/>
  <c r="U178" i="10" s="1"/>
  <c r="O178" i="10"/>
  <c r="V178" i="10" s="1"/>
  <c r="N166" i="10"/>
  <c r="U166" i="10" s="1"/>
  <c r="O166" i="10"/>
  <c r="V166" i="10" s="1"/>
  <c r="M166" i="10"/>
  <c r="T166" i="10" s="1"/>
  <c r="N156" i="10"/>
  <c r="U156" i="10" s="1"/>
  <c r="O156" i="10"/>
  <c r="V156" i="10" s="1"/>
  <c r="L156" i="10"/>
  <c r="S156" i="10" s="1"/>
  <c r="M156" i="10"/>
  <c r="T156" i="10" s="1"/>
  <c r="N146" i="10"/>
  <c r="U146" i="10" s="1"/>
  <c r="O146" i="10"/>
  <c r="V146" i="10" s="1"/>
  <c r="L146" i="10"/>
  <c r="S146" i="10" s="1"/>
  <c r="M146" i="10"/>
  <c r="T146" i="10" s="1"/>
  <c r="N134" i="10"/>
  <c r="U134" i="10" s="1"/>
  <c r="O134" i="10"/>
  <c r="V134" i="10" s="1"/>
  <c r="M134" i="10"/>
  <c r="T134" i="10" s="1"/>
  <c r="N124" i="10"/>
  <c r="U124" i="10" s="1"/>
  <c r="O124" i="10"/>
  <c r="V124" i="10" s="1"/>
  <c r="L124" i="10"/>
  <c r="S124" i="10" s="1"/>
  <c r="M124" i="10"/>
  <c r="T124" i="10" s="1"/>
  <c r="N102" i="10"/>
  <c r="U102" i="10" s="1"/>
  <c r="O102" i="10"/>
  <c r="V102" i="10" s="1"/>
  <c r="M102" i="10"/>
  <c r="T102" i="10" s="1"/>
  <c r="N92" i="10"/>
  <c r="U92" i="10" s="1"/>
  <c r="O92" i="10"/>
  <c r="V92" i="10" s="1"/>
  <c r="L92" i="10"/>
  <c r="S92" i="10" s="1"/>
  <c r="M92" i="10"/>
  <c r="T92" i="10" s="1"/>
  <c r="N78" i="10"/>
  <c r="U78" i="10" s="1"/>
  <c r="O78" i="10"/>
  <c r="V78" i="10" s="1"/>
  <c r="M78" i="10"/>
  <c r="T78" i="10" s="1"/>
  <c r="N68" i="10"/>
  <c r="U68" i="10" s="1"/>
  <c r="O68" i="10"/>
  <c r="V68" i="10" s="1"/>
  <c r="L68" i="10"/>
  <c r="S68" i="10" s="1"/>
  <c r="M68" i="10"/>
  <c r="T68" i="10" s="1"/>
  <c r="L55" i="10"/>
  <c r="S55" i="10" s="1"/>
  <c r="M55" i="10"/>
  <c r="T55" i="10" s="1"/>
  <c r="N55" i="10"/>
  <c r="U55" i="10" s="1"/>
  <c r="O55" i="10"/>
  <c r="V55" i="10" s="1"/>
  <c r="N44" i="10"/>
  <c r="U44" i="10" s="1"/>
  <c r="O44" i="10"/>
  <c r="V44" i="10" s="1"/>
  <c r="L44" i="10"/>
  <c r="S44" i="10" s="1"/>
  <c r="M44" i="10"/>
  <c r="T44" i="10" s="1"/>
  <c r="N30" i="10"/>
  <c r="U30" i="10" s="1"/>
  <c r="O30" i="10"/>
  <c r="V30" i="10" s="1"/>
  <c r="M30" i="10"/>
  <c r="T30" i="10" s="1"/>
  <c r="L19" i="10"/>
  <c r="S19" i="10" s="1"/>
  <c r="M19" i="10"/>
  <c r="T19" i="10" s="1"/>
  <c r="N19" i="10"/>
  <c r="U19" i="10" s="1"/>
  <c r="O19" i="10"/>
  <c r="V19" i="10" s="1"/>
  <c r="N8" i="10"/>
  <c r="U8" i="10" s="1"/>
  <c r="O8" i="10"/>
  <c r="V8" i="10" s="1"/>
  <c r="L8" i="10"/>
  <c r="S8" i="10" s="1"/>
  <c r="M8" i="10"/>
  <c r="T8" i="10" s="1"/>
  <c r="N112" i="10"/>
  <c r="U112" i="10" s="1"/>
  <c r="O112" i="10"/>
  <c r="V112" i="10" s="1"/>
  <c r="L112" i="10"/>
  <c r="S112" i="10" s="1"/>
  <c r="M112" i="10"/>
  <c r="T112" i="10" s="1"/>
  <c r="N104" i="10"/>
  <c r="U104" i="10" s="1"/>
  <c r="O104" i="10"/>
  <c r="V104" i="10" s="1"/>
  <c r="L104" i="10"/>
  <c r="S104" i="10" s="1"/>
  <c r="M104" i="10"/>
  <c r="T104" i="10" s="1"/>
  <c r="N96" i="10"/>
  <c r="U96" i="10" s="1"/>
  <c r="O96" i="10"/>
  <c r="V96" i="10" s="1"/>
  <c r="L96" i="10"/>
  <c r="S96" i="10" s="1"/>
  <c r="M96" i="10"/>
  <c r="T96" i="10" s="1"/>
  <c r="N88" i="10"/>
  <c r="U88" i="10" s="1"/>
  <c r="O88" i="10"/>
  <c r="V88" i="10" s="1"/>
  <c r="L88" i="10"/>
  <c r="S88" i="10" s="1"/>
  <c r="M88" i="10"/>
  <c r="T88" i="10" s="1"/>
  <c r="N80" i="10"/>
  <c r="U80" i="10" s="1"/>
  <c r="O80" i="10"/>
  <c r="V80" i="10" s="1"/>
  <c r="L80" i="10"/>
  <c r="S80" i="10" s="1"/>
  <c r="M80" i="10"/>
  <c r="T80" i="10" s="1"/>
  <c r="N72" i="10"/>
  <c r="U72" i="10" s="1"/>
  <c r="O72" i="10"/>
  <c r="V72" i="10" s="1"/>
  <c r="L72" i="10"/>
  <c r="S72" i="10" s="1"/>
  <c r="M72" i="10"/>
  <c r="T72" i="10" s="1"/>
  <c r="N64" i="10"/>
  <c r="U64" i="10" s="1"/>
  <c r="O64" i="10"/>
  <c r="V64" i="10" s="1"/>
  <c r="L64" i="10"/>
  <c r="S64" i="10" s="1"/>
  <c r="M64" i="10"/>
  <c r="T64" i="10" s="1"/>
  <c r="N56" i="10"/>
  <c r="U56" i="10" s="1"/>
  <c r="O56" i="10"/>
  <c r="V56" i="10" s="1"/>
  <c r="L56" i="10"/>
  <c r="S56" i="10" s="1"/>
  <c r="M56" i="10"/>
  <c r="T56" i="10" s="1"/>
  <c r="N48" i="10"/>
  <c r="U48" i="10" s="1"/>
  <c r="O48" i="10"/>
  <c r="V48" i="10" s="1"/>
  <c r="L48" i="10"/>
  <c r="S48" i="10" s="1"/>
  <c r="M48" i="10"/>
  <c r="T48" i="10" s="1"/>
  <c r="N40" i="10"/>
  <c r="U40" i="10" s="1"/>
  <c r="O40" i="10"/>
  <c r="V40" i="10" s="1"/>
  <c r="L40" i="10"/>
  <c r="S40" i="10" s="1"/>
  <c r="M40" i="10"/>
  <c r="T40" i="10" s="1"/>
  <c r="N32" i="10"/>
  <c r="U32" i="10" s="1"/>
  <c r="O32" i="10"/>
  <c r="V32" i="10" s="1"/>
  <c r="L32" i="10"/>
  <c r="S32" i="10" s="1"/>
  <c r="M32" i="10"/>
  <c r="T32" i="10" s="1"/>
  <c r="N24" i="10"/>
  <c r="U24" i="10" s="1"/>
  <c r="O24" i="10"/>
  <c r="V24" i="10" s="1"/>
  <c r="L24" i="10"/>
  <c r="S24" i="10" s="1"/>
  <c r="M24" i="10"/>
  <c r="T24" i="10" s="1"/>
  <c r="N16" i="10"/>
  <c r="U16" i="10" s="1"/>
  <c r="O16" i="10"/>
  <c r="V16" i="10" s="1"/>
  <c r="L16" i="10"/>
  <c r="S16" i="10" s="1"/>
  <c r="M16" i="10"/>
  <c r="T16" i="10" s="1"/>
  <c r="L296" i="10"/>
  <c r="S296" i="10" s="1"/>
  <c r="M296" i="10"/>
  <c r="T296" i="10" s="1"/>
  <c r="N296" i="10"/>
  <c r="U296" i="10" s="1"/>
  <c r="O296" i="10"/>
  <c r="V296" i="10" s="1"/>
  <c r="L288" i="10"/>
  <c r="S288" i="10" s="1"/>
  <c r="M288" i="10"/>
  <c r="T288" i="10" s="1"/>
  <c r="N288" i="10"/>
  <c r="U288" i="10" s="1"/>
  <c r="O288" i="10"/>
  <c r="V288" i="10" s="1"/>
  <c r="L272" i="10"/>
  <c r="S272" i="10" s="1"/>
  <c r="M272" i="10"/>
  <c r="T272" i="10" s="1"/>
  <c r="N272" i="10"/>
  <c r="U272" i="10" s="1"/>
  <c r="O272" i="10"/>
  <c r="V272" i="10" s="1"/>
  <c r="L264" i="10"/>
  <c r="S264" i="10" s="1"/>
  <c r="M264" i="10"/>
  <c r="T264" i="10" s="1"/>
  <c r="N264" i="10"/>
  <c r="U264" i="10" s="1"/>
  <c r="O264" i="10"/>
  <c r="V264" i="10" s="1"/>
  <c r="L256" i="10"/>
  <c r="S256" i="10" s="1"/>
  <c r="M256" i="10"/>
  <c r="T256" i="10" s="1"/>
  <c r="N256" i="10"/>
  <c r="U256" i="10" s="1"/>
  <c r="O256" i="10"/>
  <c r="V256" i="10" s="1"/>
  <c r="L248" i="10"/>
  <c r="S248" i="10" s="1"/>
  <c r="M248" i="10"/>
  <c r="T248" i="10" s="1"/>
  <c r="N248" i="10"/>
  <c r="U248" i="10" s="1"/>
  <c r="O248" i="10"/>
  <c r="V248" i="10" s="1"/>
  <c r="L240" i="10"/>
  <c r="S240" i="10" s="1"/>
  <c r="M240" i="10"/>
  <c r="T240" i="10" s="1"/>
  <c r="N240" i="10"/>
  <c r="U240" i="10" s="1"/>
  <c r="O240" i="10"/>
  <c r="V240" i="10" s="1"/>
  <c r="L232" i="10"/>
  <c r="S232" i="10" s="1"/>
  <c r="M232" i="10"/>
  <c r="T232" i="10" s="1"/>
  <c r="N232" i="10"/>
  <c r="U232" i="10" s="1"/>
  <c r="O232" i="10"/>
  <c r="V232" i="10" s="1"/>
  <c r="L224" i="10"/>
  <c r="S224" i="10" s="1"/>
  <c r="M224" i="10"/>
  <c r="T224" i="10" s="1"/>
  <c r="N224" i="10"/>
  <c r="U224" i="10" s="1"/>
  <c r="O224" i="10"/>
  <c r="V224" i="10" s="1"/>
  <c r="L216" i="10"/>
  <c r="S216" i="10" s="1"/>
  <c r="M216" i="10"/>
  <c r="T216" i="10" s="1"/>
  <c r="N216" i="10"/>
  <c r="U216" i="10" s="1"/>
  <c r="O216" i="10"/>
  <c r="V216" i="10" s="1"/>
  <c r="L208" i="10"/>
  <c r="S208" i="10" s="1"/>
  <c r="M208" i="10"/>
  <c r="T208" i="10" s="1"/>
  <c r="N208" i="10"/>
  <c r="U208" i="10" s="1"/>
  <c r="O208" i="10"/>
  <c r="V208" i="10" s="1"/>
  <c r="L200" i="10"/>
  <c r="S200" i="10" s="1"/>
  <c r="M200" i="10"/>
  <c r="T200" i="10" s="1"/>
  <c r="N200" i="10"/>
  <c r="U200" i="10" s="1"/>
  <c r="O200" i="10"/>
  <c r="V200" i="10" s="1"/>
  <c r="L192" i="10"/>
  <c r="S192" i="10" s="1"/>
  <c r="M192" i="10"/>
  <c r="T192" i="10" s="1"/>
  <c r="N192" i="10"/>
  <c r="U192" i="10" s="1"/>
  <c r="O192" i="10"/>
  <c r="V192" i="10" s="1"/>
  <c r="L184" i="10"/>
  <c r="S184" i="10" s="1"/>
  <c r="M184" i="10"/>
  <c r="T184" i="10" s="1"/>
  <c r="N184" i="10"/>
  <c r="U184" i="10" s="1"/>
  <c r="O184" i="10"/>
  <c r="V184" i="10" s="1"/>
  <c r="L176" i="10"/>
  <c r="S176" i="10" s="1"/>
  <c r="M176" i="10"/>
  <c r="T176" i="10" s="1"/>
  <c r="N176" i="10"/>
  <c r="U176" i="10" s="1"/>
  <c r="O176" i="10"/>
  <c r="V176" i="10" s="1"/>
  <c r="N168" i="10"/>
  <c r="U168" i="10" s="1"/>
  <c r="O168" i="10"/>
  <c r="V168" i="10" s="1"/>
  <c r="L168" i="10"/>
  <c r="S168" i="10" s="1"/>
  <c r="M168" i="10"/>
  <c r="T168" i="10" s="1"/>
  <c r="N160" i="10"/>
  <c r="U160" i="10" s="1"/>
  <c r="O160" i="10"/>
  <c r="V160" i="10" s="1"/>
  <c r="L160" i="10"/>
  <c r="S160" i="10" s="1"/>
  <c r="M160" i="10"/>
  <c r="T160" i="10" s="1"/>
  <c r="N152" i="10"/>
  <c r="U152" i="10" s="1"/>
  <c r="O152" i="10"/>
  <c r="V152" i="10" s="1"/>
  <c r="L152" i="10"/>
  <c r="S152" i="10" s="1"/>
  <c r="M152" i="10"/>
  <c r="T152" i="10" s="1"/>
  <c r="N144" i="10"/>
  <c r="U144" i="10" s="1"/>
  <c r="O144" i="10"/>
  <c r="V144" i="10" s="1"/>
  <c r="L144" i="10"/>
  <c r="S144" i="10" s="1"/>
  <c r="M144" i="10"/>
  <c r="T144" i="10" s="1"/>
  <c r="N136" i="10"/>
  <c r="U136" i="10" s="1"/>
  <c r="O136" i="10"/>
  <c r="V136" i="10" s="1"/>
  <c r="L136" i="10"/>
  <c r="S136" i="10" s="1"/>
  <c r="M136" i="10"/>
  <c r="T136" i="10" s="1"/>
  <c r="N128" i="10"/>
  <c r="U128" i="10" s="1"/>
  <c r="O128" i="10"/>
  <c r="V128" i="10" s="1"/>
  <c r="L128" i="10"/>
  <c r="S128" i="10" s="1"/>
  <c r="M128" i="10"/>
  <c r="T128" i="10" s="1"/>
  <c r="N120" i="10"/>
  <c r="U120" i="10" s="1"/>
  <c r="O120" i="10"/>
  <c r="V120" i="10" s="1"/>
  <c r="L120" i="10"/>
  <c r="S120" i="10" s="1"/>
  <c r="M120" i="10"/>
  <c r="T120" i="10" s="1"/>
  <c r="L6" i="10"/>
  <c r="S6" i="10" s="1"/>
  <c r="O304" i="10"/>
  <c r="V304" i="10" s="1"/>
  <c r="O302" i="10"/>
  <c r="V302" i="10" s="1"/>
  <c r="L299" i="10"/>
  <c r="S299" i="10" s="1"/>
  <c r="L267" i="10"/>
  <c r="S267" i="10" s="1"/>
  <c r="L235" i="10"/>
  <c r="S235" i="10" s="1"/>
  <c r="L203" i="10"/>
  <c r="S203" i="10" s="1"/>
  <c r="L166" i="10"/>
  <c r="S166" i="10" s="1"/>
  <c r="L102" i="10"/>
  <c r="S102" i="10" s="1"/>
  <c r="L294" i="10"/>
  <c r="S294" i="10" s="1"/>
  <c r="M294" i="10"/>
  <c r="T294" i="10" s="1"/>
  <c r="N294" i="10"/>
  <c r="U294" i="10" s="1"/>
  <c r="O294" i="10"/>
  <c r="V294" i="10" s="1"/>
  <c r="L284" i="10"/>
  <c r="S284" i="10" s="1"/>
  <c r="M284" i="10"/>
  <c r="T284" i="10" s="1"/>
  <c r="N284" i="10"/>
  <c r="U284" i="10" s="1"/>
  <c r="O284" i="10"/>
  <c r="V284" i="10" s="1"/>
  <c r="N271" i="10"/>
  <c r="U271" i="10" s="1"/>
  <c r="O271" i="10"/>
  <c r="V271" i="10" s="1"/>
  <c r="M271" i="10"/>
  <c r="T271" i="10" s="1"/>
  <c r="N261" i="10"/>
  <c r="U261" i="10" s="1"/>
  <c r="O261" i="10"/>
  <c r="V261" i="10" s="1"/>
  <c r="M261" i="10"/>
  <c r="T261" i="10" s="1"/>
  <c r="N251" i="10"/>
  <c r="U251" i="10" s="1"/>
  <c r="O251" i="10"/>
  <c r="V251" i="10" s="1"/>
  <c r="M251" i="10"/>
  <c r="T251" i="10" s="1"/>
  <c r="N239" i="10"/>
  <c r="U239" i="10" s="1"/>
  <c r="O239" i="10"/>
  <c r="V239" i="10" s="1"/>
  <c r="M239" i="10"/>
  <c r="T239" i="10" s="1"/>
  <c r="N229" i="10"/>
  <c r="U229" i="10" s="1"/>
  <c r="O229" i="10"/>
  <c r="V229" i="10" s="1"/>
  <c r="M229" i="10"/>
  <c r="T229" i="10" s="1"/>
  <c r="N219" i="10"/>
  <c r="U219" i="10" s="1"/>
  <c r="O219" i="10"/>
  <c r="V219" i="10" s="1"/>
  <c r="M219" i="10"/>
  <c r="T219" i="10" s="1"/>
  <c r="N207" i="10"/>
  <c r="U207" i="10" s="1"/>
  <c r="O207" i="10"/>
  <c r="V207" i="10" s="1"/>
  <c r="M207" i="10"/>
  <c r="T207" i="10" s="1"/>
  <c r="N197" i="10"/>
  <c r="U197" i="10" s="1"/>
  <c r="O197" i="10"/>
  <c r="V197" i="10" s="1"/>
  <c r="M197" i="10"/>
  <c r="T197" i="10" s="1"/>
  <c r="N187" i="10"/>
  <c r="U187" i="10" s="1"/>
  <c r="O187" i="10"/>
  <c r="V187" i="10" s="1"/>
  <c r="M187" i="10"/>
  <c r="T187" i="10" s="1"/>
  <c r="N175" i="10"/>
  <c r="U175" i="10" s="1"/>
  <c r="O175" i="10"/>
  <c r="V175" i="10" s="1"/>
  <c r="M175" i="10"/>
  <c r="T175" i="10" s="1"/>
  <c r="L165" i="10"/>
  <c r="S165" i="10" s="1"/>
  <c r="M165" i="10"/>
  <c r="T165" i="10" s="1"/>
  <c r="N165" i="10"/>
  <c r="U165" i="10" s="1"/>
  <c r="O165" i="10"/>
  <c r="V165" i="10" s="1"/>
  <c r="L155" i="10"/>
  <c r="S155" i="10" s="1"/>
  <c r="M155" i="10"/>
  <c r="T155" i="10" s="1"/>
  <c r="N155" i="10"/>
  <c r="U155" i="10" s="1"/>
  <c r="O155" i="10"/>
  <c r="V155" i="10" s="1"/>
  <c r="L143" i="10"/>
  <c r="S143" i="10" s="1"/>
  <c r="M143" i="10"/>
  <c r="T143" i="10" s="1"/>
  <c r="N143" i="10"/>
  <c r="U143" i="10" s="1"/>
  <c r="O143" i="10"/>
  <c r="V143" i="10" s="1"/>
  <c r="L133" i="10"/>
  <c r="S133" i="10" s="1"/>
  <c r="M133" i="10"/>
  <c r="T133" i="10" s="1"/>
  <c r="N133" i="10"/>
  <c r="U133" i="10" s="1"/>
  <c r="O133" i="10"/>
  <c r="V133" i="10" s="1"/>
  <c r="L117" i="10"/>
  <c r="S117" i="10" s="1"/>
  <c r="M117" i="10"/>
  <c r="T117" i="10" s="1"/>
  <c r="N117" i="10"/>
  <c r="U117" i="10" s="1"/>
  <c r="O117" i="10"/>
  <c r="V117" i="10" s="1"/>
  <c r="L101" i="10"/>
  <c r="S101" i="10" s="1"/>
  <c r="M101" i="10"/>
  <c r="T101" i="10" s="1"/>
  <c r="N101" i="10"/>
  <c r="U101" i="10" s="1"/>
  <c r="O101" i="10"/>
  <c r="V101" i="10" s="1"/>
  <c r="N90" i="10"/>
  <c r="U90" i="10" s="1"/>
  <c r="O90" i="10"/>
  <c r="V90" i="10" s="1"/>
  <c r="L90" i="10"/>
  <c r="S90" i="10" s="1"/>
  <c r="M90" i="10"/>
  <c r="T90" i="10" s="1"/>
  <c r="L77" i="10"/>
  <c r="S77" i="10" s="1"/>
  <c r="M77" i="10"/>
  <c r="T77" i="10" s="1"/>
  <c r="N77" i="10"/>
  <c r="U77" i="10" s="1"/>
  <c r="O77" i="10"/>
  <c r="V77" i="10" s="1"/>
  <c r="L67" i="10"/>
  <c r="S67" i="10" s="1"/>
  <c r="M67" i="10"/>
  <c r="T67" i="10" s="1"/>
  <c r="N67" i="10"/>
  <c r="U67" i="10" s="1"/>
  <c r="O67" i="10"/>
  <c r="V67" i="10" s="1"/>
  <c r="L53" i="10"/>
  <c r="S53" i="10" s="1"/>
  <c r="M53" i="10"/>
  <c r="T53" i="10" s="1"/>
  <c r="N53" i="10"/>
  <c r="U53" i="10" s="1"/>
  <c r="O53" i="10"/>
  <c r="V53" i="10" s="1"/>
  <c r="N42" i="10"/>
  <c r="U42" i="10" s="1"/>
  <c r="O42" i="10"/>
  <c r="V42" i="10" s="1"/>
  <c r="L42" i="10"/>
  <c r="S42" i="10" s="1"/>
  <c r="M42" i="10"/>
  <c r="T42" i="10" s="1"/>
  <c r="L29" i="10"/>
  <c r="S29" i="10" s="1"/>
  <c r="M29" i="10"/>
  <c r="T29" i="10" s="1"/>
  <c r="N29" i="10"/>
  <c r="U29" i="10" s="1"/>
  <c r="O29" i="10"/>
  <c r="V29" i="10" s="1"/>
  <c r="N18" i="10"/>
  <c r="U18" i="10" s="1"/>
  <c r="O18" i="10"/>
  <c r="V18" i="10" s="1"/>
  <c r="L18" i="10"/>
  <c r="S18" i="10" s="1"/>
  <c r="M18" i="10"/>
  <c r="T18" i="10" s="1"/>
  <c r="L7" i="10"/>
  <c r="S7" i="10" s="1"/>
  <c r="M7" i="10"/>
  <c r="T7" i="10" s="1"/>
  <c r="N7" i="10"/>
  <c r="U7" i="10" s="1"/>
  <c r="O7" i="10"/>
  <c r="V7" i="10" s="1"/>
  <c r="L119" i="10"/>
  <c r="S119" i="10" s="1"/>
  <c r="M119" i="10"/>
  <c r="T119" i="10" s="1"/>
  <c r="N119" i="10"/>
  <c r="U119" i="10" s="1"/>
  <c r="O119" i="10"/>
  <c r="V119" i="10" s="1"/>
  <c r="O6" i="10"/>
  <c r="V6" i="10" s="1"/>
  <c r="N304" i="10"/>
  <c r="U304" i="10" s="1"/>
  <c r="N302" i="10"/>
  <c r="U302" i="10" s="1"/>
  <c r="L297" i="10"/>
  <c r="S297" i="10" s="1"/>
  <c r="L281" i="10"/>
  <c r="S281" i="10" s="1"/>
  <c r="L265" i="10"/>
  <c r="S265" i="10" s="1"/>
  <c r="L249" i="10"/>
  <c r="S249" i="10" s="1"/>
  <c r="L233" i="10"/>
  <c r="S233" i="10" s="1"/>
  <c r="L217" i="10"/>
  <c r="S217" i="10" s="1"/>
  <c r="L201" i="10"/>
  <c r="S201" i="10" s="1"/>
  <c r="L185" i="10"/>
  <c r="S185" i="10" s="1"/>
  <c r="L158" i="10"/>
  <c r="S158" i="10" s="1"/>
  <c r="L94" i="10"/>
  <c r="S94" i="10" s="1"/>
  <c r="L30" i="10"/>
  <c r="S30" i="10" s="1"/>
  <c r="N293" i="10"/>
  <c r="U293" i="10" s="1"/>
  <c r="O293" i="10"/>
  <c r="V293" i="10" s="1"/>
  <c r="M293" i="10"/>
  <c r="T293" i="10" s="1"/>
  <c r="N283" i="10"/>
  <c r="U283" i="10" s="1"/>
  <c r="O283" i="10"/>
  <c r="V283" i="10" s="1"/>
  <c r="M283" i="10"/>
  <c r="T283" i="10" s="1"/>
  <c r="L270" i="10"/>
  <c r="S270" i="10" s="1"/>
  <c r="M270" i="10"/>
  <c r="T270" i="10" s="1"/>
  <c r="N270" i="10"/>
  <c r="U270" i="10" s="1"/>
  <c r="O270" i="10"/>
  <c r="V270" i="10" s="1"/>
  <c r="L260" i="10"/>
  <c r="S260" i="10" s="1"/>
  <c r="M260" i="10"/>
  <c r="T260" i="10" s="1"/>
  <c r="N260" i="10"/>
  <c r="U260" i="10" s="1"/>
  <c r="O260" i="10"/>
  <c r="V260" i="10" s="1"/>
  <c r="L250" i="10"/>
  <c r="S250" i="10" s="1"/>
  <c r="M250" i="10"/>
  <c r="T250" i="10" s="1"/>
  <c r="N250" i="10"/>
  <c r="U250" i="10" s="1"/>
  <c r="O250" i="10"/>
  <c r="V250" i="10" s="1"/>
  <c r="L238" i="10"/>
  <c r="S238" i="10" s="1"/>
  <c r="M238" i="10"/>
  <c r="T238" i="10" s="1"/>
  <c r="N238" i="10"/>
  <c r="U238" i="10" s="1"/>
  <c r="O238" i="10"/>
  <c r="V238" i="10" s="1"/>
  <c r="L228" i="10"/>
  <c r="S228" i="10" s="1"/>
  <c r="M228" i="10"/>
  <c r="T228" i="10" s="1"/>
  <c r="N228" i="10"/>
  <c r="U228" i="10" s="1"/>
  <c r="O228" i="10"/>
  <c r="V228" i="10" s="1"/>
  <c r="L218" i="10"/>
  <c r="S218" i="10" s="1"/>
  <c r="M218" i="10"/>
  <c r="T218" i="10" s="1"/>
  <c r="N218" i="10"/>
  <c r="U218" i="10" s="1"/>
  <c r="O218" i="10"/>
  <c r="V218" i="10" s="1"/>
  <c r="L206" i="10"/>
  <c r="S206" i="10" s="1"/>
  <c r="M206" i="10"/>
  <c r="T206" i="10" s="1"/>
  <c r="N206" i="10"/>
  <c r="U206" i="10" s="1"/>
  <c r="O206" i="10"/>
  <c r="V206" i="10" s="1"/>
  <c r="L196" i="10"/>
  <c r="S196" i="10" s="1"/>
  <c r="M196" i="10"/>
  <c r="T196" i="10" s="1"/>
  <c r="N196" i="10"/>
  <c r="U196" i="10" s="1"/>
  <c r="O196" i="10"/>
  <c r="V196" i="10" s="1"/>
  <c r="L186" i="10"/>
  <c r="S186" i="10" s="1"/>
  <c r="M186" i="10"/>
  <c r="T186" i="10" s="1"/>
  <c r="N186" i="10"/>
  <c r="U186" i="10" s="1"/>
  <c r="O186" i="10"/>
  <c r="V186" i="10" s="1"/>
  <c r="O174" i="10"/>
  <c r="V174" i="10" s="1"/>
  <c r="L174" i="10"/>
  <c r="S174" i="10" s="1"/>
  <c r="M174" i="10"/>
  <c r="T174" i="10" s="1"/>
  <c r="N174" i="10"/>
  <c r="U174" i="10" s="1"/>
  <c r="N164" i="10"/>
  <c r="U164" i="10" s="1"/>
  <c r="O164" i="10"/>
  <c r="V164" i="10" s="1"/>
  <c r="L164" i="10"/>
  <c r="S164" i="10" s="1"/>
  <c r="M164" i="10"/>
  <c r="T164" i="10" s="1"/>
  <c r="N154" i="10"/>
  <c r="U154" i="10" s="1"/>
  <c r="O154" i="10"/>
  <c r="V154" i="10" s="1"/>
  <c r="L154" i="10"/>
  <c r="S154" i="10" s="1"/>
  <c r="M154" i="10"/>
  <c r="T154" i="10" s="1"/>
  <c r="N142" i="10"/>
  <c r="U142" i="10" s="1"/>
  <c r="O142" i="10"/>
  <c r="V142" i="10" s="1"/>
  <c r="M142" i="10"/>
  <c r="T142" i="10" s="1"/>
  <c r="N132" i="10"/>
  <c r="U132" i="10" s="1"/>
  <c r="O132" i="10"/>
  <c r="V132" i="10" s="1"/>
  <c r="L132" i="10"/>
  <c r="S132" i="10" s="1"/>
  <c r="M132" i="10"/>
  <c r="T132" i="10" s="1"/>
  <c r="L111" i="10"/>
  <c r="S111" i="10" s="1"/>
  <c r="M111" i="10"/>
  <c r="T111" i="10" s="1"/>
  <c r="N111" i="10"/>
  <c r="U111" i="10" s="1"/>
  <c r="O111" i="10"/>
  <c r="V111" i="10" s="1"/>
  <c r="N100" i="10"/>
  <c r="U100" i="10" s="1"/>
  <c r="O100" i="10"/>
  <c r="V100" i="10" s="1"/>
  <c r="L100" i="10"/>
  <c r="S100" i="10" s="1"/>
  <c r="M100" i="10"/>
  <c r="T100" i="10" s="1"/>
  <c r="L87" i="10"/>
  <c r="S87" i="10" s="1"/>
  <c r="M87" i="10"/>
  <c r="T87" i="10" s="1"/>
  <c r="N87" i="10"/>
  <c r="U87" i="10" s="1"/>
  <c r="O87" i="10"/>
  <c r="V87" i="10" s="1"/>
  <c r="N76" i="10"/>
  <c r="U76" i="10" s="1"/>
  <c r="O76" i="10"/>
  <c r="V76" i="10" s="1"/>
  <c r="L76" i="10"/>
  <c r="S76" i="10" s="1"/>
  <c r="M76" i="10"/>
  <c r="T76" i="10" s="1"/>
  <c r="N66" i="10"/>
  <c r="U66" i="10" s="1"/>
  <c r="O66" i="10"/>
  <c r="V66" i="10" s="1"/>
  <c r="L66" i="10"/>
  <c r="S66" i="10" s="1"/>
  <c r="M66" i="10"/>
  <c r="T66" i="10" s="1"/>
  <c r="N52" i="10"/>
  <c r="U52" i="10" s="1"/>
  <c r="O52" i="10"/>
  <c r="V52" i="10" s="1"/>
  <c r="L52" i="10"/>
  <c r="S52" i="10" s="1"/>
  <c r="M52" i="10"/>
  <c r="T52" i="10" s="1"/>
  <c r="L39" i="10"/>
  <c r="S39" i="10" s="1"/>
  <c r="M39" i="10"/>
  <c r="T39" i="10" s="1"/>
  <c r="N39" i="10"/>
  <c r="U39" i="10" s="1"/>
  <c r="O39" i="10"/>
  <c r="V39" i="10" s="1"/>
  <c r="N28" i="10"/>
  <c r="U28" i="10" s="1"/>
  <c r="O28" i="10"/>
  <c r="V28" i="10" s="1"/>
  <c r="L28" i="10"/>
  <c r="S28" i="10" s="1"/>
  <c r="M28" i="10"/>
  <c r="T28" i="10" s="1"/>
  <c r="L15" i="10"/>
  <c r="S15" i="10" s="1"/>
  <c r="M15" i="10"/>
  <c r="T15" i="10" s="1"/>
  <c r="N15" i="10"/>
  <c r="U15" i="10" s="1"/>
  <c r="O15" i="10"/>
  <c r="V15" i="10" s="1"/>
  <c r="N54" i="10"/>
  <c r="U54" i="10" s="1"/>
  <c r="O54" i="10"/>
  <c r="V54" i="10" s="1"/>
  <c r="M54" i="10"/>
  <c r="T54" i="10" s="1"/>
  <c r="N118" i="10"/>
  <c r="U118" i="10" s="1"/>
  <c r="O118" i="10"/>
  <c r="V118" i="10" s="1"/>
  <c r="M118" i="10"/>
  <c r="T118" i="10" s="1"/>
  <c r="N6" i="10"/>
  <c r="U6" i="10" s="1"/>
  <c r="M304" i="10"/>
  <c r="T304" i="10" s="1"/>
  <c r="M302" i="10"/>
  <c r="T302" i="10" s="1"/>
  <c r="L295" i="10"/>
  <c r="S295" i="10" s="1"/>
  <c r="L279" i="10"/>
  <c r="S279" i="10" s="1"/>
  <c r="L263" i="10"/>
  <c r="S263" i="10" s="1"/>
  <c r="L231" i="10"/>
  <c r="S231" i="10" s="1"/>
  <c r="L199" i="10"/>
  <c r="S199" i="10" s="1"/>
  <c r="L150" i="10"/>
  <c r="S150" i="10" s="1"/>
  <c r="L22" i="10"/>
  <c r="S22" i="10" s="1"/>
  <c r="L292" i="10"/>
  <c r="S292" i="10" s="1"/>
  <c r="M292" i="10"/>
  <c r="T292" i="10" s="1"/>
  <c r="N292" i="10"/>
  <c r="U292" i="10" s="1"/>
  <c r="O292" i="10"/>
  <c r="V292" i="10" s="1"/>
  <c r="L280" i="10"/>
  <c r="S280" i="10" s="1"/>
  <c r="M280" i="10"/>
  <c r="T280" i="10" s="1"/>
  <c r="N280" i="10"/>
  <c r="U280" i="10" s="1"/>
  <c r="O280" i="10"/>
  <c r="V280" i="10" s="1"/>
  <c r="N269" i="10"/>
  <c r="U269" i="10" s="1"/>
  <c r="O269" i="10"/>
  <c r="V269" i="10" s="1"/>
  <c r="M269" i="10"/>
  <c r="T269" i="10" s="1"/>
  <c r="N259" i="10"/>
  <c r="U259" i="10" s="1"/>
  <c r="O259" i="10"/>
  <c r="V259" i="10" s="1"/>
  <c r="M259" i="10"/>
  <c r="T259" i="10" s="1"/>
  <c r="N247" i="10"/>
  <c r="U247" i="10" s="1"/>
  <c r="O247" i="10"/>
  <c r="V247" i="10" s="1"/>
  <c r="M247" i="10"/>
  <c r="T247" i="10" s="1"/>
  <c r="N237" i="10"/>
  <c r="U237" i="10" s="1"/>
  <c r="O237" i="10"/>
  <c r="V237" i="10" s="1"/>
  <c r="M237" i="10"/>
  <c r="T237" i="10" s="1"/>
  <c r="N227" i="10"/>
  <c r="U227" i="10" s="1"/>
  <c r="O227" i="10"/>
  <c r="V227" i="10" s="1"/>
  <c r="M227" i="10"/>
  <c r="T227" i="10" s="1"/>
  <c r="N215" i="10"/>
  <c r="U215" i="10" s="1"/>
  <c r="O215" i="10"/>
  <c r="V215" i="10" s="1"/>
  <c r="M215" i="10"/>
  <c r="T215" i="10" s="1"/>
  <c r="N205" i="10"/>
  <c r="U205" i="10" s="1"/>
  <c r="O205" i="10"/>
  <c r="V205" i="10" s="1"/>
  <c r="M205" i="10"/>
  <c r="T205" i="10" s="1"/>
  <c r="N195" i="10"/>
  <c r="U195" i="10" s="1"/>
  <c r="O195" i="10"/>
  <c r="V195" i="10" s="1"/>
  <c r="M195" i="10"/>
  <c r="T195" i="10" s="1"/>
  <c r="N183" i="10"/>
  <c r="U183" i="10" s="1"/>
  <c r="O183" i="10"/>
  <c r="V183" i="10" s="1"/>
  <c r="M183" i="10"/>
  <c r="T183" i="10" s="1"/>
  <c r="M173" i="10"/>
  <c r="T173" i="10" s="1"/>
  <c r="N173" i="10"/>
  <c r="U173" i="10" s="1"/>
  <c r="O173" i="10"/>
  <c r="V173" i="10" s="1"/>
  <c r="L173" i="10"/>
  <c r="S173" i="10" s="1"/>
  <c r="L163" i="10"/>
  <c r="S163" i="10" s="1"/>
  <c r="M163" i="10"/>
  <c r="T163" i="10" s="1"/>
  <c r="N163" i="10"/>
  <c r="U163" i="10" s="1"/>
  <c r="O163" i="10"/>
  <c r="V163" i="10" s="1"/>
  <c r="L151" i="10"/>
  <c r="S151" i="10" s="1"/>
  <c r="M151" i="10"/>
  <c r="T151" i="10" s="1"/>
  <c r="N151" i="10"/>
  <c r="U151" i="10" s="1"/>
  <c r="O151" i="10"/>
  <c r="V151" i="10" s="1"/>
  <c r="L141" i="10"/>
  <c r="S141" i="10" s="1"/>
  <c r="M141" i="10"/>
  <c r="T141" i="10" s="1"/>
  <c r="N141" i="10"/>
  <c r="U141" i="10" s="1"/>
  <c r="O141" i="10"/>
  <c r="V141" i="10" s="1"/>
  <c r="L131" i="10"/>
  <c r="S131" i="10" s="1"/>
  <c r="M131" i="10"/>
  <c r="T131" i="10" s="1"/>
  <c r="N131" i="10"/>
  <c r="U131" i="10" s="1"/>
  <c r="O131" i="10"/>
  <c r="V131" i="10" s="1"/>
  <c r="N110" i="10"/>
  <c r="U110" i="10" s="1"/>
  <c r="O110" i="10"/>
  <c r="V110" i="10" s="1"/>
  <c r="M110" i="10"/>
  <c r="T110" i="10" s="1"/>
  <c r="L99" i="10"/>
  <c r="S99" i="10" s="1"/>
  <c r="M99" i="10"/>
  <c r="T99" i="10" s="1"/>
  <c r="N99" i="10"/>
  <c r="U99" i="10" s="1"/>
  <c r="O99" i="10"/>
  <c r="V99" i="10" s="1"/>
  <c r="N86" i="10"/>
  <c r="U86" i="10" s="1"/>
  <c r="O86" i="10"/>
  <c r="V86" i="10" s="1"/>
  <c r="M86" i="10"/>
  <c r="T86" i="10" s="1"/>
  <c r="L75" i="10"/>
  <c r="S75" i="10" s="1"/>
  <c r="M75" i="10"/>
  <c r="T75" i="10" s="1"/>
  <c r="N75" i="10"/>
  <c r="U75" i="10" s="1"/>
  <c r="O75" i="10"/>
  <c r="V75" i="10" s="1"/>
  <c r="L63" i="10"/>
  <c r="S63" i="10" s="1"/>
  <c r="M63" i="10"/>
  <c r="T63" i="10" s="1"/>
  <c r="N63" i="10"/>
  <c r="U63" i="10" s="1"/>
  <c r="O63" i="10"/>
  <c r="V63" i="10" s="1"/>
  <c r="L51" i="10"/>
  <c r="S51" i="10" s="1"/>
  <c r="M51" i="10"/>
  <c r="T51" i="10" s="1"/>
  <c r="N51" i="10"/>
  <c r="U51" i="10" s="1"/>
  <c r="O51" i="10"/>
  <c r="V51" i="10" s="1"/>
  <c r="N38" i="10"/>
  <c r="U38" i="10" s="1"/>
  <c r="O38" i="10"/>
  <c r="V38" i="10" s="1"/>
  <c r="M38" i="10"/>
  <c r="T38" i="10" s="1"/>
  <c r="N26" i="10"/>
  <c r="U26" i="10" s="1"/>
  <c r="O26" i="10"/>
  <c r="V26" i="10" s="1"/>
  <c r="L26" i="10"/>
  <c r="S26" i="10" s="1"/>
  <c r="M26" i="10"/>
  <c r="T26" i="10" s="1"/>
  <c r="N14" i="10"/>
  <c r="U14" i="10" s="1"/>
  <c r="O14" i="10"/>
  <c r="V14" i="10" s="1"/>
  <c r="M14" i="10"/>
  <c r="T14" i="10" s="1"/>
  <c r="L13" i="10"/>
  <c r="S13" i="10" s="1"/>
  <c r="M13" i="10"/>
  <c r="T13" i="10" s="1"/>
  <c r="N13" i="10"/>
  <c r="U13" i="10" s="1"/>
  <c r="O13" i="10"/>
  <c r="V13" i="10" s="1"/>
  <c r="L293" i="10"/>
  <c r="S293" i="10" s="1"/>
  <c r="L277" i="10"/>
  <c r="S277" i="10" s="1"/>
  <c r="L261" i="10"/>
  <c r="S261" i="10" s="1"/>
  <c r="L245" i="10"/>
  <c r="S245" i="10" s="1"/>
  <c r="L229" i="10"/>
  <c r="S229" i="10" s="1"/>
  <c r="L213" i="10"/>
  <c r="S213" i="10" s="1"/>
  <c r="L197" i="10"/>
  <c r="S197" i="10" s="1"/>
  <c r="L181" i="10"/>
  <c r="S181" i="10" s="1"/>
  <c r="L142" i="10"/>
  <c r="S142" i="10" s="1"/>
  <c r="L78" i="10"/>
  <c r="S78" i="10" s="1"/>
  <c r="L14" i="10"/>
  <c r="S14" i="10" s="1"/>
  <c r="Y6" i="10" l="1" a="1"/>
  <c r="Y6" i="10" s="1"/>
  <c r="Y7" i="10" s="1" a="1"/>
  <c r="Y7" i="10" s="1"/>
  <c r="Y8" i="10" s="1" a="1"/>
  <c r="Y8" i="10" s="1"/>
  <c r="AC6" i="10" l="1"/>
  <c r="Y9" i="10" a="1"/>
  <c r="Y9" i="10" s="1"/>
  <c r="Z6" i="10"/>
  <c r="T18" i="8" s="1"/>
  <c r="AD6" i="10"/>
  <c r="AE6" i="10" s="1"/>
  <c r="AC7" i="10"/>
  <c r="AA6" i="10"/>
  <c r="X6" i="10"/>
  <c r="Y10" i="10" l="1" a="1"/>
  <c r="Y10" i="10" s="1"/>
  <c r="P18" i="8"/>
  <c r="N18" i="8"/>
  <c r="O18" i="8" s="1"/>
  <c r="AG6" i="10"/>
  <c r="AF6" i="10"/>
  <c r="AD7" i="10"/>
  <c r="AE7" i="10" s="1"/>
  <c r="AC8" i="10"/>
  <c r="Z7" i="10"/>
  <c r="T19" i="8" s="1"/>
  <c r="X7" i="10"/>
  <c r="AA7" i="10"/>
  <c r="Y11" i="10" l="1" a="1"/>
  <c r="Y11" i="10" s="1"/>
  <c r="P19" i="8"/>
  <c r="R18" i="8"/>
  <c r="S18" i="8" s="1"/>
  <c r="S19" i="8"/>
  <c r="AF7" i="10"/>
  <c r="AG7" i="10"/>
  <c r="AD8" i="10"/>
  <c r="AE8" i="10" s="1"/>
  <c r="AC9" i="10"/>
  <c r="Z8" i="10"/>
  <c r="T20" i="8" s="1"/>
  <c r="X8" i="10"/>
  <c r="AA8" i="10"/>
  <c r="Y12" i="10" l="1" a="1"/>
  <c r="Y12" i="10" s="1"/>
  <c r="P20" i="8"/>
  <c r="AF8" i="10"/>
  <c r="AG8" i="10"/>
  <c r="AC10" i="10"/>
  <c r="AD9" i="10"/>
  <c r="AE9" i="10" s="1"/>
  <c r="Z9" i="10"/>
  <c r="T21" i="8" s="1"/>
  <c r="X9" i="10"/>
  <c r="AA9" i="10"/>
  <c r="Y13" i="10" l="1" a="1"/>
  <c r="Y13" i="10" s="1"/>
  <c r="Y14" i="10" s="1" a="1"/>
  <c r="Y14" i="10" s="1"/>
  <c r="Y15" i="10" s="1" a="1"/>
  <c r="Y15" i="10" s="1"/>
  <c r="Y16" i="10" s="1" a="1"/>
  <c r="Y16" i="10" s="1"/>
  <c r="Y17" i="10" s="1" a="1"/>
  <c r="Y17" i="10" s="1"/>
  <c r="Y18" i="10" s="1" a="1"/>
  <c r="Y18" i="10" s="1"/>
  <c r="Y19" i="10" s="1" a="1"/>
  <c r="Y19" i="10" s="1"/>
  <c r="Y20" i="10" s="1" a="1"/>
  <c r="Y20" i="10" s="1"/>
  <c r="Y21" i="10" s="1" a="1"/>
  <c r="Y21" i="10" s="1"/>
  <c r="Y22" i="10" s="1" a="1"/>
  <c r="Y22" i="10" s="1"/>
  <c r="Y23" i="10" s="1" a="1"/>
  <c r="Y23" i="10" s="1"/>
  <c r="Y24" i="10" s="1" a="1"/>
  <c r="Y24" i="10" s="1"/>
  <c r="Y25" i="10" s="1" a="1"/>
  <c r="Y25" i="10" s="1"/>
  <c r="Y26" i="10" s="1" a="1"/>
  <c r="Y26" i="10" s="1"/>
  <c r="Y27" i="10" s="1" a="1"/>
  <c r="Y27" i="10" s="1"/>
  <c r="Y28" i="10" s="1" a="1"/>
  <c r="Y28" i="10" s="1"/>
  <c r="Y29" i="10" s="1" a="1"/>
  <c r="Y29" i="10" s="1"/>
  <c r="Y30" i="10" s="1" a="1"/>
  <c r="Y30" i="10" s="1"/>
  <c r="Y31" i="10" s="1" a="1"/>
  <c r="Y31" i="10" s="1"/>
  <c r="Y32" i="10" s="1" a="1"/>
  <c r="Y32" i="10" s="1"/>
  <c r="Y33" i="10" s="1" a="1"/>
  <c r="Y33" i="10" s="1"/>
  <c r="Y34" i="10" s="1" a="1"/>
  <c r="Y34" i="10" s="1"/>
  <c r="Y35" i="10" s="1" a="1"/>
  <c r="Y35" i="10" s="1"/>
  <c r="Y36" i="10" s="1" a="1"/>
  <c r="Y36" i="10" s="1"/>
  <c r="Y37" i="10" s="1" a="1"/>
  <c r="Y37" i="10" s="1"/>
  <c r="Y38" i="10" s="1" a="1"/>
  <c r="Y38" i="10" s="1"/>
  <c r="Y39" i="10" s="1" a="1"/>
  <c r="Y39" i="10" s="1"/>
  <c r="Y40" i="10" s="1" a="1"/>
  <c r="Y40" i="10" s="1"/>
  <c r="Y41" i="10" s="1" a="1"/>
  <c r="Y41" i="10" s="1"/>
  <c r="Y42" i="10" s="1" a="1"/>
  <c r="Y42" i="10" s="1"/>
  <c r="Y43" i="10" s="1" a="1"/>
  <c r="Y43" i="10" s="1"/>
  <c r="Y44" i="10" s="1" a="1"/>
  <c r="Y44" i="10" s="1"/>
  <c r="Y45" i="10" s="1" a="1"/>
  <c r="Y45" i="10" s="1"/>
  <c r="Y46" i="10" s="1" a="1"/>
  <c r="Y46" i="10" s="1"/>
  <c r="Y47" i="10" s="1" a="1"/>
  <c r="Y47" i="10" s="1"/>
  <c r="Y48" i="10" s="1" a="1"/>
  <c r="Y48" i="10" s="1"/>
  <c r="Y49" i="10" s="1" a="1"/>
  <c r="Y49" i="10" s="1"/>
  <c r="Y50" i="10" s="1" a="1"/>
  <c r="Y50" i="10" s="1"/>
  <c r="Y51" i="10" s="1" a="1"/>
  <c r="Y51" i="10" s="1"/>
  <c r="Y52" i="10" s="1" a="1"/>
  <c r="Y52" i="10" s="1"/>
  <c r="Y53" i="10" s="1" a="1"/>
  <c r="Y53" i="10" s="1"/>
  <c r="Y54" i="10" s="1" a="1"/>
  <c r="Y54" i="10" s="1"/>
  <c r="Y55" i="10" s="1" a="1"/>
  <c r="Y55" i="10" s="1"/>
  <c r="Y56" i="10" s="1" a="1"/>
  <c r="Y56" i="10" s="1"/>
  <c r="Y57" i="10" s="1" a="1"/>
  <c r="Y57" i="10" s="1"/>
  <c r="Y58" i="10" s="1" a="1"/>
  <c r="Y58" i="10" s="1"/>
  <c r="Y59" i="10" s="1" a="1"/>
  <c r="Y59" i="10" s="1"/>
  <c r="Y60" i="10" s="1" a="1"/>
  <c r="Y60" i="10" s="1"/>
  <c r="Y61" i="10" s="1" a="1"/>
  <c r="Y61" i="10" s="1"/>
  <c r="Y62" i="10" s="1" a="1"/>
  <c r="Y62" i="10" s="1"/>
  <c r="Y63" i="10" s="1" a="1"/>
  <c r="Y63" i="10" s="1"/>
  <c r="Y64" i="10" s="1" a="1"/>
  <c r="Y64" i="10" s="1"/>
  <c r="Y65" i="10" s="1" a="1"/>
  <c r="Y65" i="10" s="1"/>
  <c r="Y66" i="10" s="1" a="1"/>
  <c r="Y66" i="10" s="1"/>
  <c r="Y67" i="10" s="1" a="1"/>
  <c r="Y67" i="10" s="1"/>
  <c r="Y68" i="10" s="1" a="1"/>
  <c r="Y68" i="10" s="1"/>
  <c r="Y69" i="10" s="1" a="1"/>
  <c r="Y69" i="10" s="1"/>
  <c r="Y70" i="10" s="1" a="1"/>
  <c r="Y70" i="10" s="1"/>
  <c r="Y71" i="10" s="1" a="1"/>
  <c r="Y71" i="10" s="1"/>
  <c r="Y72" i="10" s="1" a="1"/>
  <c r="Y72" i="10" s="1"/>
  <c r="Y73" i="10" s="1" a="1"/>
  <c r="Y73" i="10" s="1"/>
  <c r="Y74" i="10" s="1" a="1"/>
  <c r="Y74" i="10" s="1"/>
  <c r="Y75" i="10" s="1" a="1"/>
  <c r="Y75" i="10" s="1"/>
  <c r="Y76" i="10" s="1" a="1"/>
  <c r="Y76" i="10" s="1"/>
  <c r="Y77" i="10" s="1" a="1"/>
  <c r="Y77" i="10" s="1"/>
  <c r="Y78" i="10" s="1" a="1"/>
  <c r="Y78" i="10" s="1"/>
  <c r="Y79" i="10" s="1" a="1"/>
  <c r="Y79" i="10" s="1"/>
  <c r="Y80" i="10" s="1" a="1"/>
  <c r="Y80" i="10" s="1"/>
  <c r="Y81" i="10" s="1" a="1"/>
  <c r="Y81" i="10" s="1"/>
  <c r="Y82" i="10" s="1" a="1"/>
  <c r="Y82" i="10" s="1"/>
  <c r="Y83" i="10" s="1" a="1"/>
  <c r="Y83" i="10" s="1"/>
  <c r="Y84" i="10" s="1" a="1"/>
  <c r="Y84" i="10" s="1"/>
  <c r="Y85" i="10" s="1" a="1"/>
  <c r="Y85" i="10" s="1"/>
  <c r="Y86" i="10" s="1" a="1"/>
  <c r="Y86" i="10" s="1"/>
  <c r="Y87" i="10" s="1" a="1"/>
  <c r="Y87" i="10" s="1"/>
  <c r="Y88" i="10" s="1" a="1"/>
  <c r="Y88" i="10" s="1"/>
  <c r="Y89" i="10" s="1" a="1"/>
  <c r="Y89" i="10" s="1"/>
  <c r="Y90" i="10" s="1" a="1"/>
  <c r="Y90" i="10" s="1"/>
  <c r="Y91" i="10" s="1" a="1"/>
  <c r="Y91" i="10" s="1"/>
  <c r="Y92" i="10" s="1" a="1"/>
  <c r="Y92" i="10" s="1"/>
  <c r="Y93" i="10" s="1" a="1"/>
  <c r="Y93" i="10" s="1"/>
  <c r="Y94" i="10" s="1" a="1"/>
  <c r="Y94" i="10" s="1"/>
  <c r="Y95" i="10" s="1" a="1"/>
  <c r="Y95" i="10" s="1"/>
  <c r="Y96" i="10" s="1" a="1"/>
  <c r="Y96" i="10" s="1"/>
  <c r="Y97" i="10" s="1" a="1"/>
  <c r="Y97" i="10" s="1"/>
  <c r="Y98" i="10" s="1" a="1"/>
  <c r="Y98" i="10" s="1"/>
  <c r="Y99" i="10" s="1" a="1"/>
  <c r="Y99" i="10" s="1"/>
  <c r="Y100" i="10" s="1" a="1"/>
  <c r="Y100" i="10" s="1"/>
  <c r="Y101" i="10" s="1" a="1"/>
  <c r="Y101" i="10" s="1"/>
  <c r="Y102" i="10" s="1" a="1"/>
  <c r="Y102" i="10" s="1"/>
  <c r="Y103" i="10" s="1" a="1"/>
  <c r="Y103" i="10" s="1"/>
  <c r="Y104" i="10" s="1" a="1"/>
  <c r="Y104" i="10" s="1"/>
  <c r="Y105" i="10" s="1" a="1"/>
  <c r="Y105" i="10" s="1"/>
  <c r="Y106" i="10" s="1" a="1"/>
  <c r="Y106" i="10" s="1"/>
  <c r="Y107" i="10" s="1" a="1"/>
  <c r="Y107" i="10" s="1"/>
  <c r="Y108" i="10" s="1" a="1"/>
  <c r="Y108" i="10" s="1"/>
  <c r="Y109" i="10" s="1" a="1"/>
  <c r="Y109" i="10" s="1"/>
  <c r="Y110" i="10" s="1" a="1"/>
  <c r="Y110" i="10" s="1"/>
  <c r="Y111" i="10" s="1" a="1"/>
  <c r="Y111" i="10" s="1"/>
  <c r="Y112" i="10" s="1" a="1"/>
  <c r="Y112" i="10" s="1"/>
  <c r="Y113" i="10" s="1" a="1"/>
  <c r="Y113" i="10" s="1"/>
  <c r="Y114" i="10" s="1" a="1"/>
  <c r="Y114" i="10" s="1"/>
  <c r="Y115" i="10" s="1" a="1"/>
  <c r="Y115" i="10" s="1"/>
  <c r="Y116" i="10" s="1" a="1"/>
  <c r="Y116" i="10" s="1"/>
  <c r="Y117" i="10" s="1" a="1"/>
  <c r="Y117" i="10" s="1"/>
  <c r="Y118" i="10" s="1" a="1"/>
  <c r="Y118" i="10" s="1"/>
  <c r="Y119" i="10" s="1" a="1"/>
  <c r="Y119" i="10" s="1"/>
  <c r="Y120" i="10" s="1" a="1"/>
  <c r="Y120" i="10" s="1"/>
  <c r="Y121" i="10" s="1" a="1"/>
  <c r="Y121" i="10" s="1"/>
  <c r="Y122" i="10" s="1" a="1"/>
  <c r="Y122" i="10" s="1"/>
  <c r="Y123" i="10" s="1" a="1"/>
  <c r="Y123" i="10" s="1"/>
  <c r="Y124" i="10" s="1" a="1"/>
  <c r="Y124" i="10" s="1"/>
  <c r="Y125" i="10" s="1" a="1"/>
  <c r="Y125" i="10" s="1"/>
  <c r="Y126" i="10" s="1" a="1"/>
  <c r="Y126" i="10" s="1"/>
  <c r="Y127" i="10" s="1" a="1"/>
  <c r="Y127" i="10" s="1"/>
  <c r="Y128" i="10" s="1" a="1"/>
  <c r="Y128" i="10" s="1"/>
  <c r="Y129" i="10" s="1" a="1"/>
  <c r="Y129" i="10" s="1"/>
  <c r="Y130" i="10" s="1" a="1"/>
  <c r="Y130" i="10" s="1"/>
  <c r="Y131" i="10" s="1" a="1"/>
  <c r="Y131" i="10" s="1"/>
  <c r="Y132" i="10" s="1" a="1"/>
  <c r="Y132" i="10" s="1"/>
  <c r="Y133" i="10" s="1" a="1"/>
  <c r="Y133" i="10" s="1"/>
  <c r="Y134" i="10" s="1" a="1"/>
  <c r="Y134" i="10" s="1"/>
  <c r="Y135" i="10" s="1" a="1"/>
  <c r="Y135" i="10" s="1"/>
  <c r="Y136" i="10" s="1" a="1"/>
  <c r="Y136" i="10" s="1"/>
  <c r="Y137" i="10" s="1" a="1"/>
  <c r="Y137" i="10" s="1"/>
  <c r="Y138" i="10" s="1" a="1"/>
  <c r="Y138" i="10" s="1"/>
  <c r="Y139" i="10" s="1" a="1"/>
  <c r="Y139" i="10" s="1"/>
  <c r="Y140" i="10" s="1" a="1"/>
  <c r="Y140" i="10" s="1"/>
  <c r="Y141" i="10" s="1" a="1"/>
  <c r="Y141" i="10" s="1"/>
  <c r="Y142" i="10" s="1" a="1"/>
  <c r="Y142" i="10" s="1"/>
  <c r="Y143" i="10" s="1" a="1"/>
  <c r="Y143" i="10" s="1"/>
  <c r="Y144" i="10" s="1" a="1"/>
  <c r="Y144" i="10" s="1"/>
  <c r="Y145" i="10" s="1" a="1"/>
  <c r="Y145" i="10" s="1"/>
  <c r="Y146" i="10" s="1" a="1"/>
  <c r="Y146" i="10" s="1"/>
  <c r="Y147" i="10" s="1" a="1"/>
  <c r="Y147" i="10" s="1"/>
  <c r="Y148" i="10" s="1" a="1"/>
  <c r="Y148" i="10" s="1"/>
  <c r="Y149" i="10" s="1" a="1"/>
  <c r="Y149" i="10" s="1"/>
  <c r="Y150" i="10" s="1" a="1"/>
  <c r="Y150" i="10" s="1"/>
  <c r="Y151" i="10" s="1" a="1"/>
  <c r="Y151" i="10" s="1"/>
  <c r="Y152" i="10" s="1" a="1"/>
  <c r="Y152" i="10" s="1"/>
  <c r="Y153" i="10" s="1" a="1"/>
  <c r="Y153" i="10" s="1"/>
  <c r="Y154" i="10" s="1" a="1"/>
  <c r="Y154" i="10" s="1"/>
  <c r="Y155" i="10" s="1" a="1"/>
  <c r="Y155" i="10" s="1"/>
  <c r="Y156" i="10" s="1" a="1"/>
  <c r="Y156" i="10" s="1"/>
  <c r="Y157" i="10" s="1" a="1"/>
  <c r="Y157" i="10" s="1"/>
  <c r="Y158" i="10" s="1" a="1"/>
  <c r="Y158" i="10" s="1"/>
  <c r="Y159" i="10" s="1" a="1"/>
  <c r="Y159" i="10" s="1"/>
  <c r="Y160" i="10" s="1" a="1"/>
  <c r="Y160" i="10" s="1"/>
  <c r="Y161" i="10" s="1" a="1"/>
  <c r="Y161" i="10" s="1"/>
  <c r="Y162" i="10" s="1" a="1"/>
  <c r="Y162" i="10" s="1"/>
  <c r="Y163" i="10" s="1" a="1"/>
  <c r="Y163" i="10" s="1"/>
  <c r="Y164" i="10" s="1" a="1"/>
  <c r="Y164" i="10" s="1"/>
  <c r="Y165" i="10" s="1" a="1"/>
  <c r="Y165" i="10" s="1"/>
  <c r="Y166" i="10" s="1" a="1"/>
  <c r="Y166" i="10" s="1"/>
  <c r="Y167" i="10" s="1" a="1"/>
  <c r="Y167" i="10" s="1"/>
  <c r="Y168" i="10" s="1" a="1"/>
  <c r="Y168" i="10" s="1"/>
  <c r="Y169" i="10" s="1" a="1"/>
  <c r="Y169" i="10" s="1"/>
  <c r="Y170" i="10" s="1" a="1"/>
  <c r="Y170" i="10" s="1"/>
  <c r="Y171" i="10" s="1" a="1"/>
  <c r="Y171" i="10" s="1"/>
  <c r="Y172" i="10" s="1" a="1"/>
  <c r="Y172" i="10" s="1"/>
  <c r="Y173" i="10" s="1" a="1"/>
  <c r="Y173" i="10" s="1"/>
  <c r="Y174" i="10" s="1" a="1"/>
  <c r="Y174" i="10" s="1"/>
  <c r="Y175" i="10" s="1" a="1"/>
  <c r="Y175" i="10" s="1"/>
  <c r="Y176" i="10" s="1" a="1"/>
  <c r="Y176" i="10" s="1"/>
  <c r="Y177" i="10" s="1" a="1"/>
  <c r="Y177" i="10" s="1"/>
  <c r="Y178" i="10" s="1" a="1"/>
  <c r="Y178" i="10" s="1"/>
  <c r="Y179" i="10" s="1" a="1"/>
  <c r="Y179" i="10" s="1"/>
  <c r="Y180" i="10" s="1" a="1"/>
  <c r="Y180" i="10" s="1"/>
  <c r="Y181" i="10" s="1" a="1"/>
  <c r="Y181" i="10" s="1"/>
  <c r="Y182" i="10" s="1" a="1"/>
  <c r="Y182" i="10" s="1"/>
  <c r="Y183" i="10" s="1" a="1"/>
  <c r="Y183" i="10" s="1"/>
  <c r="Y184" i="10" s="1" a="1"/>
  <c r="Y184" i="10" s="1"/>
  <c r="Y185" i="10" s="1" a="1"/>
  <c r="Y185" i="10" s="1"/>
  <c r="Y186" i="10" s="1" a="1"/>
  <c r="Y186" i="10" s="1"/>
  <c r="Y187" i="10" s="1" a="1"/>
  <c r="Y187" i="10" s="1"/>
  <c r="Y188" i="10" s="1" a="1"/>
  <c r="Y188" i="10" s="1"/>
  <c r="Y189" i="10" s="1" a="1"/>
  <c r="Y189" i="10" s="1"/>
  <c r="Y190" i="10" s="1" a="1"/>
  <c r="Y190" i="10" s="1"/>
  <c r="Y191" i="10" s="1" a="1"/>
  <c r="Y191" i="10" s="1"/>
  <c r="Y192" i="10" s="1" a="1"/>
  <c r="Y192" i="10" s="1"/>
  <c r="Y193" i="10" s="1" a="1"/>
  <c r="Y193" i="10" s="1"/>
  <c r="Y194" i="10" s="1" a="1"/>
  <c r="Y194" i="10" s="1"/>
  <c r="Y195" i="10" s="1" a="1"/>
  <c r="Y195" i="10" s="1"/>
  <c r="Y196" i="10" s="1" a="1"/>
  <c r="Y196" i="10" s="1"/>
  <c r="Y197" i="10" s="1" a="1"/>
  <c r="Y197" i="10" s="1"/>
  <c r="Y198" i="10" s="1" a="1"/>
  <c r="Y198" i="10" s="1"/>
  <c r="Y199" i="10" s="1" a="1"/>
  <c r="Y199" i="10" s="1"/>
  <c r="Y200" i="10" s="1" a="1"/>
  <c r="Y200" i="10" s="1"/>
  <c r="Y201" i="10" s="1" a="1"/>
  <c r="Y201" i="10" s="1"/>
  <c r="Y202" i="10" s="1" a="1"/>
  <c r="Y202" i="10" s="1"/>
  <c r="Y203" i="10" s="1" a="1"/>
  <c r="Y203" i="10" s="1"/>
  <c r="Y204" i="10" s="1" a="1"/>
  <c r="Y204" i="10" s="1"/>
  <c r="Y205" i="10" s="1" a="1"/>
  <c r="Y205" i="10" s="1"/>
  <c r="Y206" i="10" s="1" a="1"/>
  <c r="Y206" i="10" s="1"/>
  <c r="Y207" i="10" s="1" a="1"/>
  <c r="Y207" i="10" s="1"/>
  <c r="Y208" i="10" s="1" a="1"/>
  <c r="Y208" i="10" s="1"/>
  <c r="Y209" i="10" s="1" a="1"/>
  <c r="Y209" i="10" s="1"/>
  <c r="Y210" i="10" s="1" a="1"/>
  <c r="Y210" i="10" s="1"/>
  <c r="Y211" i="10" s="1" a="1"/>
  <c r="Y211" i="10" s="1"/>
  <c r="Y212" i="10" s="1" a="1"/>
  <c r="Y212" i="10" s="1"/>
  <c r="Y213" i="10" s="1" a="1"/>
  <c r="Y213" i="10" s="1"/>
  <c r="Y214" i="10" s="1" a="1"/>
  <c r="Y214" i="10" s="1"/>
  <c r="Y215" i="10" s="1" a="1"/>
  <c r="Y215" i="10" s="1"/>
  <c r="Y216" i="10" s="1" a="1"/>
  <c r="Y216" i="10" s="1"/>
  <c r="Y217" i="10" s="1" a="1"/>
  <c r="Y217" i="10" s="1"/>
  <c r="Y218" i="10" s="1" a="1"/>
  <c r="Y218" i="10" s="1"/>
  <c r="Y219" i="10" s="1" a="1"/>
  <c r="Y219" i="10" s="1"/>
  <c r="Y220" i="10" s="1" a="1"/>
  <c r="Y220" i="10" s="1"/>
  <c r="Y221" i="10" s="1" a="1"/>
  <c r="Y221" i="10" s="1"/>
  <c r="Y222" i="10" s="1" a="1"/>
  <c r="Y222" i="10" s="1"/>
  <c r="Y223" i="10" s="1" a="1"/>
  <c r="Y223" i="10" s="1"/>
  <c r="Y224" i="10" s="1" a="1"/>
  <c r="Y224" i="10" s="1"/>
  <c r="Y225" i="10" s="1" a="1"/>
  <c r="Y225" i="10" s="1"/>
  <c r="Y226" i="10" s="1" a="1"/>
  <c r="Y226" i="10" s="1"/>
  <c r="Y227" i="10" s="1" a="1"/>
  <c r="Y227" i="10" s="1"/>
  <c r="Y228" i="10" s="1" a="1"/>
  <c r="Y228" i="10" s="1"/>
  <c r="Y229" i="10" s="1" a="1"/>
  <c r="Y229" i="10" s="1"/>
  <c r="Y230" i="10" s="1" a="1"/>
  <c r="Y230" i="10" s="1"/>
  <c r="Y231" i="10" s="1" a="1"/>
  <c r="Y231" i="10" s="1"/>
  <c r="Y232" i="10" s="1" a="1"/>
  <c r="Y232" i="10" s="1"/>
  <c r="Y233" i="10" s="1" a="1"/>
  <c r="Y233" i="10" s="1"/>
  <c r="Y234" i="10" s="1" a="1"/>
  <c r="Y234" i="10" s="1"/>
  <c r="Y235" i="10" s="1" a="1"/>
  <c r="Y235" i="10" s="1"/>
  <c r="Y236" i="10" s="1" a="1"/>
  <c r="Y236" i="10" s="1"/>
  <c r="Y237" i="10" s="1" a="1"/>
  <c r="Y237" i="10" s="1"/>
  <c r="Y238" i="10" s="1" a="1"/>
  <c r="Y238" i="10" s="1"/>
  <c r="Y239" i="10" s="1" a="1"/>
  <c r="Y239" i="10" s="1"/>
  <c r="Y240" i="10" s="1" a="1"/>
  <c r="Y240" i="10" s="1"/>
  <c r="Y241" i="10" s="1" a="1"/>
  <c r="Y241" i="10" s="1"/>
  <c r="Y242" i="10" s="1" a="1"/>
  <c r="Y242" i="10" s="1"/>
  <c r="Y243" i="10" s="1" a="1"/>
  <c r="Y243" i="10" s="1"/>
  <c r="Y244" i="10" s="1" a="1"/>
  <c r="Y244" i="10" s="1"/>
  <c r="Y245" i="10" s="1" a="1"/>
  <c r="Y245" i="10" s="1"/>
  <c r="Y246" i="10" s="1" a="1"/>
  <c r="Y246" i="10" s="1"/>
  <c r="Y247" i="10" s="1" a="1"/>
  <c r="Y247" i="10" s="1"/>
  <c r="Y248" i="10" s="1" a="1"/>
  <c r="Y248" i="10" s="1"/>
  <c r="Y249" i="10" s="1" a="1"/>
  <c r="Y249" i="10" s="1"/>
  <c r="Y250" i="10" s="1" a="1"/>
  <c r="Y250" i="10" s="1"/>
  <c r="Y251" i="10" s="1" a="1"/>
  <c r="Y251" i="10" s="1"/>
  <c r="Y252" i="10" s="1" a="1"/>
  <c r="Y252" i="10" s="1"/>
  <c r="Y253" i="10" s="1" a="1"/>
  <c r="Y253" i="10" s="1"/>
  <c r="Y254" i="10" s="1" a="1"/>
  <c r="Y254" i="10" s="1"/>
  <c r="Y255" i="10" s="1" a="1"/>
  <c r="Y255" i="10" s="1"/>
  <c r="Y256" i="10" s="1" a="1"/>
  <c r="Y256" i="10" s="1"/>
  <c r="Y257" i="10" s="1" a="1"/>
  <c r="Y257" i="10" s="1"/>
  <c r="Y258" i="10" s="1" a="1"/>
  <c r="Y258" i="10" s="1"/>
  <c r="Y259" i="10" s="1" a="1"/>
  <c r="Y259" i="10" s="1"/>
  <c r="Y260" i="10" s="1" a="1"/>
  <c r="Y260" i="10" s="1"/>
  <c r="Y261" i="10" s="1" a="1"/>
  <c r="Y261" i="10" s="1"/>
  <c r="Y262" i="10" s="1" a="1"/>
  <c r="Y262" i="10" s="1"/>
  <c r="Y263" i="10" s="1" a="1"/>
  <c r="Y263" i="10" s="1"/>
  <c r="Y264" i="10" s="1" a="1"/>
  <c r="Y264" i="10" s="1"/>
  <c r="Y265" i="10" s="1" a="1"/>
  <c r="Y265" i="10" s="1"/>
  <c r="Y266" i="10" s="1" a="1"/>
  <c r="Y266" i="10" s="1"/>
  <c r="Y267" i="10" s="1" a="1"/>
  <c r="Y267" i="10" s="1"/>
  <c r="Y268" i="10" s="1" a="1"/>
  <c r="Y268" i="10" s="1"/>
  <c r="Y269" i="10" s="1" a="1"/>
  <c r="Y269" i="10" s="1"/>
  <c r="Y270" i="10" s="1" a="1"/>
  <c r="Y270" i="10" s="1"/>
  <c r="Y271" i="10" s="1" a="1"/>
  <c r="Y271" i="10" s="1"/>
  <c r="Y272" i="10" s="1" a="1"/>
  <c r="Y272" i="10" s="1"/>
  <c r="Y273" i="10" s="1" a="1"/>
  <c r="Y273" i="10" s="1"/>
  <c r="Y274" i="10" s="1" a="1"/>
  <c r="Y274" i="10" s="1"/>
  <c r="Y275" i="10" s="1" a="1"/>
  <c r="Y275" i="10" s="1"/>
  <c r="Y276" i="10" s="1" a="1"/>
  <c r="Y276" i="10" s="1"/>
  <c r="Y277" i="10" s="1" a="1"/>
  <c r="Y277" i="10" s="1"/>
  <c r="Y278" i="10" s="1" a="1"/>
  <c r="Y278" i="10" s="1"/>
  <c r="Y279" i="10" s="1" a="1"/>
  <c r="Y279" i="10" s="1"/>
  <c r="Y280" i="10" s="1" a="1"/>
  <c r="Y280" i="10" s="1"/>
  <c r="Y281" i="10" s="1" a="1"/>
  <c r="Y281" i="10" s="1"/>
  <c r="Y282" i="10" s="1" a="1"/>
  <c r="Y282" i="10" s="1"/>
  <c r="Y283" i="10" s="1" a="1"/>
  <c r="Y283" i="10" s="1"/>
  <c r="Y284" i="10" s="1" a="1"/>
  <c r="Y284" i="10" s="1"/>
  <c r="Y285" i="10" s="1" a="1"/>
  <c r="Y285" i="10" s="1"/>
  <c r="Y286" i="10" s="1" a="1"/>
  <c r="Y286" i="10" s="1"/>
  <c r="Y287" i="10" s="1" a="1"/>
  <c r="Y287" i="10" s="1"/>
  <c r="Y288" i="10" s="1" a="1"/>
  <c r="Y288" i="10" s="1"/>
  <c r="Y289" i="10" s="1" a="1"/>
  <c r="Y289" i="10" s="1"/>
  <c r="Y290" i="10" s="1" a="1"/>
  <c r="Y290" i="10" s="1"/>
  <c r="Y291" i="10" s="1" a="1"/>
  <c r="Y291" i="10" s="1"/>
  <c r="Y292" i="10" s="1" a="1"/>
  <c r="Y292" i="10" s="1"/>
  <c r="Y293" i="10" s="1" a="1"/>
  <c r="Y293" i="10" s="1"/>
  <c r="Y294" i="10" s="1" a="1"/>
  <c r="Y294" i="10" s="1"/>
  <c r="Y295" i="10" s="1" a="1"/>
  <c r="Y295" i="10" s="1"/>
  <c r="Y296" i="10" s="1" a="1"/>
  <c r="Y296" i="10" s="1"/>
  <c r="Y297" i="10" s="1" a="1"/>
  <c r="Y297" i="10" s="1"/>
  <c r="Y298" i="10" s="1" a="1"/>
  <c r="Y298" i="10" s="1"/>
  <c r="Y299" i="10" s="1" a="1"/>
  <c r="Y299" i="10" s="1"/>
  <c r="Y300" i="10" s="1" a="1"/>
  <c r="Y300" i="10" s="1"/>
  <c r="Y301" i="10" s="1" a="1"/>
  <c r="Y301" i="10" s="1"/>
  <c r="Y302" i="10" s="1" a="1"/>
  <c r="Y302" i="10" s="1"/>
  <c r="Y303" i="10" s="1" a="1"/>
  <c r="Y303" i="10" s="1"/>
  <c r="Y304" i="10" s="1" a="1"/>
  <c r="Y304" i="10" s="1"/>
  <c r="Y305" i="10" s="1" a="1"/>
  <c r="Y305" i="10" s="1"/>
  <c r="P21" i="8"/>
  <c r="O20" i="8"/>
  <c r="Q20" i="8" s="1"/>
  <c r="AF9" i="10"/>
  <c r="AD10" i="10"/>
  <c r="AE10" i="10" s="1"/>
  <c r="AA10" i="10"/>
  <c r="AG9" i="10"/>
  <c r="X10" i="10"/>
  <c r="Z10" i="10"/>
  <c r="T22" i="8" s="1"/>
  <c r="X11" i="10" l="1"/>
  <c r="AC11" i="10"/>
  <c r="P22" i="8"/>
  <c r="Q18" i="8"/>
  <c r="Q19" i="8"/>
  <c r="R20" i="8"/>
  <c r="S20" i="8" s="1"/>
  <c r="U18" i="8" a="1"/>
  <c r="U18" i="8" s="1"/>
  <c r="Q21" i="8"/>
  <c r="S21" i="8"/>
  <c r="S22" i="8"/>
  <c r="AF10" i="10"/>
  <c r="AC12" i="10"/>
  <c r="AA11" i="10"/>
  <c r="Z11" i="10"/>
  <c r="T23" i="8" s="1"/>
  <c r="AG10" i="10"/>
  <c r="AD11" i="10"/>
  <c r="AF11" i="10" s="1"/>
  <c r="P23" i="8" l="1"/>
  <c r="V18" i="8"/>
  <c r="U19" i="8" a="1"/>
  <c r="U19" i="8" s="1"/>
  <c r="V19" i="8" s="1"/>
  <c r="S23" i="8"/>
  <c r="AD12" i="10"/>
  <c r="AF12" i="10" s="1"/>
  <c r="X12" i="10"/>
  <c r="AC13" i="10"/>
  <c r="AA12" i="10"/>
  <c r="AE11" i="10"/>
  <c r="AG11" i="10" s="1"/>
  <c r="Z12" i="10"/>
  <c r="T24" i="8" s="1"/>
  <c r="P24" i="8" l="1"/>
  <c r="U20" i="8" a="1"/>
  <c r="U20" i="8" s="1"/>
  <c r="V20" i="8" s="1"/>
  <c r="Q22" i="8"/>
  <c r="S24" i="8"/>
  <c r="AD13" i="10"/>
  <c r="AF13" i="10" s="1"/>
  <c r="AC14" i="10"/>
  <c r="AE12" i="10"/>
  <c r="AG12" i="10" s="1"/>
  <c r="AA13" i="10"/>
  <c r="X13" i="10"/>
  <c r="Z13" i="10"/>
  <c r="T25" i="8" s="1"/>
  <c r="P25" i="8" l="1"/>
  <c r="U21" i="8" a="1"/>
  <c r="U21" i="8" s="1"/>
  <c r="V21" i="8" s="1"/>
  <c r="Q23" i="8"/>
  <c r="S25" i="8"/>
  <c r="AE13" i="10"/>
  <c r="AG13" i="10" s="1"/>
  <c r="AD14" i="10"/>
  <c r="AF14" i="10" s="1"/>
  <c r="Z14" i="10"/>
  <c r="T26" i="8" s="1"/>
  <c r="AA14" i="10"/>
  <c r="X14" i="10"/>
  <c r="AC16" i="10" l="1"/>
  <c r="AC15" i="10"/>
  <c r="P26" i="8"/>
  <c r="U22" i="8" a="1"/>
  <c r="U22" i="8" s="1"/>
  <c r="V22" i="8" s="1"/>
  <c r="Q25" i="8"/>
  <c r="Q24" i="8"/>
  <c r="S26" i="8"/>
  <c r="AE14" i="10"/>
  <c r="AG14" i="10" s="1"/>
  <c r="Z15" i="10"/>
  <c r="T27" i="8" s="1"/>
  <c r="AD15" i="10"/>
  <c r="AF15" i="10" s="1"/>
  <c r="AA15" i="10"/>
  <c r="X15" i="10"/>
  <c r="AC17" i="10" l="1"/>
  <c r="X16" i="10"/>
  <c r="AA16" i="10"/>
  <c r="Z16" i="10"/>
  <c r="AD16" i="10"/>
  <c r="AE16" i="10" s="1"/>
  <c r="AG16" i="10" s="1"/>
  <c r="P27" i="8"/>
  <c r="U23" i="8" a="1"/>
  <c r="U23" i="8" s="1"/>
  <c r="V23" i="8" s="1"/>
  <c r="S27" i="8"/>
  <c r="AE15" i="10"/>
  <c r="AG15" i="10" s="1"/>
  <c r="AF16" i="10" l="1"/>
  <c r="AD17" i="10"/>
  <c r="AE17" i="10" s="1"/>
  <c r="AG17" i="10" s="1"/>
  <c r="AA17" i="10"/>
  <c r="S28" i="8" s="1"/>
  <c r="X17" i="10"/>
  <c r="Z17" i="10"/>
  <c r="T28" i="8" s="1"/>
  <c r="U24" i="8" a="1"/>
  <c r="U24" i="8" s="1"/>
  <c r="V24" i="8" s="1"/>
  <c r="Q26" i="8"/>
  <c r="AC18" i="10" l="1"/>
  <c r="P28" i="8"/>
  <c r="AD18" i="10"/>
  <c r="AF18" i="10" s="1"/>
  <c r="AF17" i="10"/>
  <c r="AC19" i="10"/>
  <c r="AA18" i="10"/>
  <c r="X18" i="10"/>
  <c r="Z18" i="10"/>
  <c r="U25" i="8" a="1"/>
  <c r="U25" i="8" s="1"/>
  <c r="V25" i="8" s="1"/>
  <c r="Q27" i="8"/>
  <c r="S29" i="8" l="1"/>
  <c r="T29" i="8"/>
  <c r="AE18" i="10"/>
  <c r="AG18" i="10" s="1"/>
  <c r="AC20" i="10"/>
  <c r="AD19" i="10"/>
  <c r="AE19" i="10" s="1"/>
  <c r="AG19" i="10" s="1"/>
  <c r="X19" i="10"/>
  <c r="Z19" i="10"/>
  <c r="AA19" i="10"/>
  <c r="U26" i="8" a="1"/>
  <c r="U26" i="8" s="1"/>
  <c r="V26" i="8" s="1"/>
  <c r="Q28" i="8"/>
  <c r="P29" i="8" l="1"/>
  <c r="Q29" i="8" s="1"/>
  <c r="AF19" i="10"/>
  <c r="AD20" i="10"/>
  <c r="AF20" i="10" s="1"/>
  <c r="AC21" i="10"/>
  <c r="Z20" i="10"/>
  <c r="X20" i="10"/>
  <c r="AA20" i="10"/>
  <c r="U27" i="8" a="1"/>
  <c r="U27" i="8" s="1"/>
  <c r="V27" i="8" s="1"/>
  <c r="AE20" i="10"/>
  <c r="AG20" i="10" s="1"/>
  <c r="AC22" i="10" l="1"/>
  <c r="AD21" i="10"/>
  <c r="AF21" i="10" s="1"/>
  <c r="Z21" i="10"/>
  <c r="X21" i="10"/>
  <c r="AA21" i="10"/>
  <c r="AE21" i="10" l="1"/>
  <c r="AG21" i="10" s="1"/>
  <c r="AD22" i="10"/>
  <c r="AF22" i="10" s="1"/>
  <c r="AC23" i="10"/>
  <c r="AA22" i="10"/>
  <c r="X22" i="10"/>
  <c r="Z22" i="10"/>
  <c r="U28" i="8" a="1"/>
  <c r="U28" i="8" s="1"/>
  <c r="V28" i="8" s="1"/>
  <c r="AE22" i="10"/>
  <c r="AG22" i="10" s="1"/>
  <c r="AC24" i="10" l="1"/>
  <c r="Z23" i="10"/>
  <c r="AD23" i="10"/>
  <c r="AE23" i="10" s="1"/>
  <c r="AG23" i="10" s="1"/>
  <c r="X23" i="10"/>
  <c r="AA23" i="10"/>
  <c r="U29" i="8" a="1"/>
  <c r="U29" i="8" s="1"/>
  <c r="V29" i="8" s="1"/>
  <c r="AF23" i="10" l="1"/>
  <c r="Z24" i="10"/>
  <c r="AA24" i="10"/>
  <c r="AC25" i="10"/>
  <c r="AD24" i="10"/>
  <c r="AF24" i="10" s="1"/>
  <c r="X24" i="10"/>
  <c r="AE24" i="10"/>
  <c r="AG24" i="10" s="1"/>
  <c r="AC26" i="10" l="1"/>
  <c r="AA25" i="10"/>
  <c r="Z25" i="10"/>
  <c r="AD25" i="10"/>
  <c r="AF25" i="10" s="1"/>
  <c r="X25" i="10"/>
  <c r="J8" i="8"/>
  <c r="K8" i="8"/>
  <c r="AE25" i="10"/>
  <c r="AG25" i="10" s="1"/>
  <c r="AC27" i="10" l="1"/>
  <c r="AA26" i="10"/>
  <c r="Z26" i="10"/>
  <c r="X26" i="10"/>
  <c r="AD26" i="10"/>
  <c r="AE26" i="10" s="1"/>
  <c r="AG26" i="10" s="1"/>
  <c r="AF26" i="10"/>
  <c r="AA27" i="10" l="1"/>
  <c r="X27" i="10"/>
  <c r="AC28" i="10"/>
  <c r="AD27" i="10"/>
  <c r="AF27" i="10" s="1"/>
  <c r="Z27" i="10"/>
  <c r="AE27" i="10"/>
  <c r="AG27" i="10" s="1"/>
  <c r="Z28" i="10" l="1"/>
  <c r="AC29" i="10"/>
  <c r="AA28" i="10"/>
  <c r="X28" i="10"/>
  <c r="AD28" i="10"/>
  <c r="AF28" i="10" s="1"/>
  <c r="AE28" i="10"/>
  <c r="AG28" i="10" s="1"/>
  <c r="AC30" i="10" l="1"/>
  <c r="Z29" i="10"/>
  <c r="AD29" i="10"/>
  <c r="AF29" i="10" s="1"/>
  <c r="X29" i="10"/>
  <c r="AA29" i="10"/>
  <c r="AE29" i="10"/>
  <c r="AG29" i="10" s="1"/>
  <c r="AC31" i="10" l="1"/>
  <c r="Z30" i="10"/>
  <c r="X30" i="10"/>
  <c r="AA30" i="10"/>
  <c r="AD30" i="10"/>
  <c r="AF30" i="10" s="1"/>
  <c r="AE30" i="10"/>
  <c r="AG30" i="10" s="1"/>
  <c r="AD31" i="10" l="1"/>
  <c r="AE31" i="10" s="1"/>
  <c r="AG31" i="10" s="1"/>
  <c r="AC32" i="10"/>
  <c r="AA31" i="10"/>
  <c r="Z31" i="10"/>
  <c r="X31" i="10"/>
  <c r="AF31" i="10"/>
  <c r="AC33" i="10" l="1"/>
  <c r="AA32" i="10"/>
  <c r="X32" i="10"/>
  <c r="AD32" i="10"/>
  <c r="AF32" i="10" s="1"/>
  <c r="Z32" i="10"/>
  <c r="AE32" i="10"/>
  <c r="AG32" i="10" s="1"/>
  <c r="AD33" i="10" l="1"/>
  <c r="AE33" i="10" s="1"/>
  <c r="AG33" i="10" s="1"/>
  <c r="AC34" i="10"/>
  <c r="Z33" i="10"/>
  <c r="AA33" i="10"/>
  <c r="X33" i="10"/>
  <c r="AF33" i="10"/>
  <c r="Z34" i="10" l="1"/>
  <c r="AA34" i="10"/>
  <c r="X34" i="10"/>
  <c r="AD34" i="10"/>
  <c r="AE34" i="10" s="1"/>
  <c r="AG34" i="10" s="1"/>
  <c r="AC35" i="10"/>
  <c r="AF34" i="10"/>
  <c r="AD35" i="10" l="1"/>
  <c r="AE35" i="10" s="1"/>
  <c r="AG35" i="10" s="1"/>
  <c r="AC36" i="10"/>
  <c r="AA35" i="10"/>
  <c r="Z35" i="10"/>
  <c r="X35" i="10"/>
  <c r="AF35" i="10"/>
  <c r="AA36" i="10" l="1"/>
  <c r="X36" i="10"/>
  <c r="Z36" i="10"/>
  <c r="AD36" i="10"/>
  <c r="AF36" i="10" s="1"/>
  <c r="AC37" i="10"/>
  <c r="AE36" i="10"/>
  <c r="AG36" i="10" s="1"/>
  <c r="AA37" i="10" l="1"/>
  <c r="AD37" i="10"/>
  <c r="AF37" i="10" s="1"/>
  <c r="AC38" i="10"/>
  <c r="X37" i="10"/>
  <c r="Z37" i="10"/>
  <c r="AE37" i="10"/>
  <c r="AG37" i="10" s="1"/>
  <c r="AC39" i="10" l="1"/>
  <c r="Z38" i="10"/>
  <c r="X38" i="10"/>
  <c r="AD38" i="10"/>
  <c r="AF38" i="10" s="1"/>
  <c r="AA38" i="10"/>
  <c r="AE38" i="10"/>
  <c r="AG38" i="10" s="1"/>
  <c r="X39" i="10" l="1"/>
  <c r="Z39" i="10"/>
  <c r="AC40" i="10"/>
  <c r="AA39" i="10"/>
  <c r="AD39" i="10"/>
  <c r="AE39" i="10" s="1"/>
  <c r="AG39" i="10" s="1"/>
  <c r="AF39" i="10"/>
  <c r="X40" i="10" l="1"/>
  <c r="Z40" i="10"/>
  <c r="AD40" i="10"/>
  <c r="AE40" i="10" s="1"/>
  <c r="AG40" i="10" s="1"/>
  <c r="AC41" i="10"/>
  <c r="AA40" i="10"/>
  <c r="AF40" i="10" l="1"/>
  <c r="AA41" i="10"/>
  <c r="X41" i="10"/>
  <c r="Z41" i="10"/>
  <c r="AD41" i="10"/>
  <c r="AE41" i="10" s="1"/>
  <c r="AG41" i="10" s="1"/>
  <c r="AC42" i="10"/>
  <c r="AF41" i="10"/>
  <c r="Z42" i="10" l="1"/>
  <c r="AD42" i="10"/>
  <c r="AE42" i="10" s="1"/>
  <c r="AG42" i="10" s="1"/>
  <c r="AC43" i="10"/>
  <c r="AA42" i="10"/>
  <c r="X42" i="10"/>
  <c r="AF42" i="10"/>
  <c r="AC44" i="10" l="1"/>
  <c r="Z43" i="10"/>
  <c r="AA43" i="10"/>
  <c r="X43" i="10"/>
  <c r="AD43" i="10"/>
  <c r="AE43" i="10" s="1"/>
  <c r="AG43" i="10" s="1"/>
  <c r="AF43" i="10"/>
  <c r="AC45" i="10" l="1"/>
  <c r="AA44" i="10"/>
  <c r="AD44" i="10"/>
  <c r="AE44" i="10" s="1"/>
  <c r="AG44" i="10" s="1"/>
  <c r="Z44" i="10"/>
  <c r="X44" i="10"/>
  <c r="AF44" i="10"/>
  <c r="AD45" i="10" l="1"/>
  <c r="AF45" i="10" s="1"/>
  <c r="X45" i="10"/>
  <c r="Z45" i="10"/>
  <c r="AA45" i="10"/>
  <c r="AC46" i="10"/>
  <c r="AE45" i="10"/>
  <c r="AG45" i="10" s="1"/>
  <c r="AC47" i="10" l="1"/>
  <c r="X46" i="10"/>
  <c r="AA46" i="10"/>
  <c r="Z46" i="10"/>
  <c r="AD46" i="10"/>
  <c r="AE46" i="10" s="1"/>
  <c r="AG46" i="10" s="1"/>
  <c r="AF46" i="10"/>
  <c r="X47" i="10" l="1"/>
  <c r="AD47" i="10"/>
  <c r="AE47" i="10" s="1"/>
  <c r="AG47" i="10" s="1"/>
  <c r="Z47" i="10"/>
  <c r="AA47" i="10"/>
  <c r="AC48" i="10"/>
  <c r="AF47" i="10"/>
  <c r="X48" i="10" l="1"/>
  <c r="Z48" i="10"/>
  <c r="AD48" i="10"/>
  <c r="AE48" i="10" s="1"/>
  <c r="AG48" i="10" s="1"/>
  <c r="AA48" i="10"/>
  <c r="AC49" i="10"/>
  <c r="AF48" i="10"/>
  <c r="Z49" i="10" l="1"/>
  <c r="AC50" i="10"/>
  <c r="X49" i="10"/>
  <c r="AD49" i="10"/>
  <c r="AF49" i="10" s="1"/>
  <c r="AA49" i="10"/>
  <c r="AE49" i="10" l="1"/>
  <c r="AG49" i="10" s="1"/>
  <c r="AD50" i="10"/>
  <c r="AF50" i="10" s="1"/>
  <c r="Z50" i="10"/>
  <c r="X50" i="10"/>
  <c r="AC51" i="10"/>
  <c r="AA50" i="10"/>
  <c r="AE50" i="10"/>
  <c r="AG50" i="10" s="1"/>
  <c r="AC52" i="10" l="1"/>
  <c r="Z51" i="10"/>
  <c r="AA51" i="10"/>
  <c r="X51" i="10"/>
  <c r="AD51" i="10"/>
  <c r="AE51" i="10" s="1"/>
  <c r="AG51" i="10" s="1"/>
  <c r="AF51" i="10"/>
  <c r="Z52" i="10" l="1"/>
  <c r="AA52" i="10"/>
  <c r="X52" i="10"/>
  <c r="AD52" i="10"/>
  <c r="AE52" i="10" s="1"/>
  <c r="AG52" i="10" s="1"/>
  <c r="AC53" i="10"/>
  <c r="AF52" i="10" l="1"/>
  <c r="AC54" i="10"/>
  <c r="AD53" i="10"/>
  <c r="AF53" i="10" s="1"/>
  <c r="AA53" i="10"/>
  <c r="Z53" i="10"/>
  <c r="X53" i="10"/>
  <c r="AE53" i="10"/>
  <c r="AG53" i="10" s="1"/>
  <c r="AC55" i="10" l="1"/>
  <c r="AA54" i="10"/>
  <c r="Z54" i="10"/>
  <c r="X54" i="10"/>
  <c r="AD54" i="10"/>
  <c r="AF54" i="10" s="1"/>
  <c r="AE54" i="10"/>
  <c r="AG54" i="10" s="1"/>
  <c r="Z55" i="10" l="1"/>
  <c r="AD55" i="10"/>
  <c r="AE55" i="10" s="1"/>
  <c r="AG55" i="10" s="1"/>
  <c r="AC56" i="10"/>
  <c r="X55" i="10"/>
  <c r="AA55" i="10"/>
  <c r="AF55" i="10"/>
  <c r="AC57" i="10" l="1"/>
  <c r="X56" i="10"/>
  <c r="AA56" i="10"/>
  <c r="AD56" i="10"/>
  <c r="AE56" i="10" s="1"/>
  <c r="AG56" i="10" s="1"/>
  <c r="Z56" i="10"/>
  <c r="AF56" i="10"/>
  <c r="Z57" i="10" l="1"/>
  <c r="AD57" i="10"/>
  <c r="AF57" i="10" s="1"/>
  <c r="X57" i="10"/>
  <c r="AA57" i="10"/>
  <c r="AC58" i="10"/>
  <c r="AE57" i="10"/>
  <c r="AG57" i="10" s="1"/>
  <c r="AC59" i="10" l="1"/>
  <c r="X58" i="10"/>
  <c r="AD58" i="10"/>
  <c r="AF58" i="10" s="1"/>
  <c r="AA58" i="10"/>
  <c r="Z58" i="10"/>
  <c r="AE58" i="10"/>
  <c r="AG58" i="10" s="1"/>
  <c r="AA59" i="10" l="1"/>
  <c r="AC60" i="10"/>
  <c r="X59" i="10"/>
  <c r="AD59" i="10"/>
  <c r="AF59" i="10" s="1"/>
  <c r="Z59" i="10"/>
  <c r="AE59" i="10" l="1"/>
  <c r="AG59" i="10" s="1"/>
  <c r="AC61" i="10"/>
  <c r="X60" i="10"/>
  <c r="AA60" i="10"/>
  <c r="Z60" i="10"/>
  <c r="AD60" i="10"/>
  <c r="AF60" i="10" s="1"/>
  <c r="AE60" i="10"/>
  <c r="AG60" i="10" s="1"/>
  <c r="AA61" i="10" l="1"/>
  <c r="X61" i="10"/>
  <c r="AC62" i="10"/>
  <c r="AD61" i="10"/>
  <c r="AE61" i="10" s="1"/>
  <c r="AG61" i="10" s="1"/>
  <c r="Z61" i="10"/>
  <c r="AF61" i="10"/>
  <c r="AA62" i="10" l="1"/>
  <c r="X62" i="10"/>
  <c r="AD62" i="10"/>
  <c r="AE62" i="10" s="1"/>
  <c r="AG62" i="10" s="1"/>
  <c r="AC63" i="10"/>
  <c r="Z62" i="10"/>
  <c r="AF62" i="10"/>
  <c r="X63" i="10" l="1"/>
  <c r="AA63" i="10"/>
  <c r="Z63" i="10"/>
  <c r="AD63" i="10"/>
  <c r="AE63" i="10" s="1"/>
  <c r="AG63" i="10" s="1"/>
  <c r="AC64" i="10"/>
  <c r="AF63" i="10" l="1"/>
  <c r="AA64" i="10"/>
  <c r="X64" i="10"/>
  <c r="Z64" i="10"/>
  <c r="AC65" i="10"/>
  <c r="AD64" i="10"/>
  <c r="AF64" i="10" s="1"/>
  <c r="AE64" i="10"/>
  <c r="AG64" i="10" s="1"/>
  <c r="X65" i="10" l="1"/>
  <c r="Z65" i="10"/>
  <c r="AD65" i="10"/>
  <c r="AF65" i="10" s="1"/>
  <c r="AC66" i="10"/>
  <c r="AA65" i="10"/>
  <c r="AE65" i="10"/>
  <c r="AG65" i="10" s="1"/>
  <c r="Z66" i="10" l="1"/>
  <c r="X66" i="10"/>
  <c r="AD66" i="10"/>
  <c r="AF66" i="10" s="1"/>
  <c r="AC67" i="10"/>
  <c r="AA66" i="10"/>
  <c r="AE66" i="10"/>
  <c r="AG66" i="10" s="1"/>
  <c r="AD67" i="10" l="1"/>
  <c r="AF67" i="10" s="1"/>
  <c r="X67" i="10"/>
  <c r="AC68" i="10"/>
  <c r="Z67" i="10"/>
  <c r="AA67" i="10"/>
  <c r="AE67" i="10" l="1"/>
  <c r="AG67" i="10" s="1"/>
  <c r="AA68" i="10"/>
  <c r="X68" i="10"/>
  <c r="AC69" i="10"/>
  <c r="AD68" i="10"/>
  <c r="AE68" i="10"/>
  <c r="AG68" i="10" s="1"/>
  <c r="AF68" i="10"/>
  <c r="Z68" i="10"/>
  <c r="Z69" i="10" l="1"/>
  <c r="AD69" i="10"/>
  <c r="AF69" i="10" s="1"/>
  <c r="AC70" i="10"/>
  <c r="AA69" i="10"/>
  <c r="X69" i="10"/>
  <c r="AE69" i="10"/>
  <c r="AG69" i="10" s="1"/>
  <c r="AC71" i="10" l="1"/>
  <c r="AD70" i="10"/>
  <c r="AE70" i="10" s="1"/>
  <c r="AG70" i="10" s="1"/>
  <c r="AF70" i="10"/>
  <c r="X70" i="10"/>
  <c r="Z70" i="10"/>
  <c r="AA70" i="10"/>
  <c r="AA71" i="10" l="1"/>
  <c r="X71" i="10"/>
  <c r="Z71" i="10"/>
  <c r="AD71" i="10"/>
  <c r="AE71" i="10" s="1"/>
  <c r="AG71" i="10" s="1"/>
  <c r="AF71" i="10"/>
  <c r="AC72" i="10"/>
  <c r="AA72" i="10" l="1"/>
  <c r="AD72" i="10"/>
  <c r="AF72" i="10" s="1"/>
  <c r="X72" i="10"/>
  <c r="Z72" i="10"/>
  <c r="AC73" i="10"/>
  <c r="AE72" i="10" l="1"/>
  <c r="AG72" i="10" s="1"/>
  <c r="AF73" i="10"/>
  <c r="AC74" i="10"/>
  <c r="Z73" i="10"/>
  <c r="AD73" i="10"/>
  <c r="AE73" i="10"/>
  <c r="AG73" i="10" s="1"/>
  <c r="AA73" i="10"/>
  <c r="X73" i="10"/>
  <c r="AC75" i="10" l="1"/>
  <c r="AD74" i="10"/>
  <c r="AF74" i="10" s="1"/>
  <c r="AE74" i="10"/>
  <c r="AG74" i="10" s="1"/>
  <c r="AA74" i="10"/>
  <c r="Z74" i="10"/>
  <c r="X74" i="10"/>
  <c r="Z75" i="10" l="1"/>
  <c r="AA75" i="10"/>
  <c r="AD75" i="10"/>
  <c r="AE75" i="10" s="1"/>
  <c r="AG75" i="10" s="1"/>
  <c r="AF75" i="10"/>
  <c r="AC76" i="10"/>
  <c r="X75" i="10"/>
  <c r="X76" i="10" l="1"/>
  <c r="AC77" i="10"/>
  <c r="AD76" i="10"/>
  <c r="AE76" i="10" s="1"/>
  <c r="AG76" i="10" s="1"/>
  <c r="Z76" i="10"/>
  <c r="AA76" i="10"/>
  <c r="AF76" i="10" l="1"/>
  <c r="AD77" i="10"/>
  <c r="AF77" i="10" s="1"/>
  <c r="AC78" i="10"/>
  <c r="AE77" i="10"/>
  <c r="AG77" i="10" s="1"/>
  <c r="Z77" i="10"/>
  <c r="AA77" i="10"/>
  <c r="X77" i="10"/>
  <c r="AE78" i="10" l="1"/>
  <c r="AG78" i="10" s="1"/>
  <c r="AD78" i="10"/>
  <c r="AF78" i="10"/>
  <c r="AC79" i="10"/>
  <c r="Z78" i="10"/>
  <c r="X78" i="10"/>
  <c r="AA78" i="10"/>
  <c r="AD79" i="10" l="1"/>
  <c r="AE79" i="10" s="1"/>
  <c r="AG79" i="10" s="1"/>
  <c r="Z79" i="10"/>
  <c r="AA79" i="10"/>
  <c r="X79" i="10"/>
  <c r="AC80" i="10"/>
  <c r="AF79" i="10" l="1"/>
  <c r="AD80" i="10"/>
  <c r="AF80" i="10" s="1"/>
  <c r="X80" i="10"/>
  <c r="AA80" i="10"/>
  <c r="Z80" i="10"/>
  <c r="AC81" i="10"/>
  <c r="AE80" i="10" l="1"/>
  <c r="AG80" i="10" s="1"/>
  <c r="AD81" i="10"/>
  <c r="AF81" i="10" s="1"/>
  <c r="AE81" i="10"/>
  <c r="AG81" i="10" s="1"/>
  <c r="AA81" i="10"/>
  <c r="AC82" i="10"/>
  <c r="Z81" i="10"/>
  <c r="X81" i="10"/>
  <c r="Z82" i="10" l="1"/>
  <c r="AD82" i="10"/>
  <c r="AF82" i="10" s="1"/>
  <c r="AE82" i="10"/>
  <c r="AG82" i="10" s="1"/>
  <c r="AA82" i="10"/>
  <c r="AC83" i="10"/>
  <c r="X82" i="10"/>
  <c r="AC84" i="10" l="1"/>
  <c r="Z83" i="10"/>
  <c r="AA83" i="10"/>
  <c r="X83" i="10"/>
  <c r="AD83" i="10"/>
  <c r="AF83" i="10" s="1"/>
  <c r="AE83" i="10" l="1"/>
  <c r="AG83" i="10" s="1"/>
  <c r="AD84" i="10"/>
  <c r="AE84" i="10" s="1"/>
  <c r="AG84" i="10" s="1"/>
  <c r="AC85" i="10"/>
  <c r="Z84" i="10"/>
  <c r="X84" i="10"/>
  <c r="AA84" i="10"/>
  <c r="AF84" i="10"/>
  <c r="AC86" i="10" l="1"/>
  <c r="AD85" i="10"/>
  <c r="AE85" i="10" s="1"/>
  <c r="AG85" i="10" s="1"/>
  <c r="X85" i="10"/>
  <c r="AA85" i="10"/>
  <c r="Z85" i="10"/>
  <c r="AF85" i="10" l="1"/>
  <c r="AC87" i="10"/>
  <c r="AD86" i="10"/>
  <c r="AF86" i="10" s="1"/>
  <c r="AA86" i="10"/>
  <c r="Z86" i="10"/>
  <c r="X86" i="10"/>
  <c r="AE86" i="10" l="1"/>
  <c r="AG86" i="10" s="1"/>
  <c r="AA87" i="10"/>
  <c r="Z87" i="10"/>
  <c r="AD87" i="10"/>
  <c r="AF87" i="10"/>
  <c r="AE87" i="10"/>
  <c r="AG87" i="10" s="1"/>
  <c r="AC88" i="10"/>
  <c r="X87" i="10"/>
  <c r="X88" i="10" l="1"/>
  <c r="Z88" i="10"/>
  <c r="AD88" i="10"/>
  <c r="AE88" i="10" s="1"/>
  <c r="AG88" i="10" s="1"/>
  <c r="AA88" i="10"/>
  <c r="AC89" i="10"/>
  <c r="AF88" i="10" l="1"/>
  <c r="X89" i="10"/>
  <c r="AD89" i="10"/>
  <c r="AE89" i="10" s="1"/>
  <c r="AG89" i="10" s="1"/>
  <c r="AF89" i="10"/>
  <c r="Z89" i="10"/>
  <c r="AA89" i="10"/>
  <c r="AC90" i="10"/>
  <c r="AD90" i="10" l="1"/>
  <c r="AF90" i="10" s="1"/>
  <c r="AC91" i="10"/>
  <c r="AA90" i="10"/>
  <c r="X90" i="10"/>
  <c r="Z90" i="10"/>
  <c r="AE90" i="10" l="1"/>
  <c r="AG90" i="10" s="1"/>
  <c r="AA91" i="10"/>
  <c r="X91" i="10"/>
  <c r="AD91" i="10"/>
  <c r="AF91" i="10" s="1"/>
  <c r="AE91" i="10"/>
  <c r="AG91" i="10" s="1"/>
  <c r="Z91" i="10"/>
  <c r="AC92" i="10"/>
  <c r="AA92" i="10" l="1"/>
  <c r="AD92" i="10"/>
  <c r="AE92" i="10" s="1"/>
  <c r="AG92" i="10" s="1"/>
  <c r="X92" i="10"/>
  <c r="AC93" i="10"/>
  <c r="Z92" i="10"/>
  <c r="AF92" i="10" l="1"/>
  <c r="AA93" i="10"/>
  <c r="X93" i="10"/>
  <c r="AD93" i="10"/>
  <c r="AF93" i="10"/>
  <c r="AE93" i="10"/>
  <c r="AG93" i="10" s="1"/>
  <c r="Z93" i="10"/>
  <c r="AC94" i="10"/>
  <c r="AC95" i="10" l="1"/>
  <c r="X94" i="10"/>
  <c r="AD94" i="10"/>
  <c r="AE94" i="10" s="1"/>
  <c r="AG94" i="10" s="1"/>
  <c r="AF94" i="10"/>
  <c r="AA94" i="10"/>
  <c r="Z94" i="10"/>
  <c r="AC96" i="10" l="1"/>
  <c r="Z95" i="10"/>
  <c r="AD95" i="10"/>
  <c r="AE95" i="10" s="1"/>
  <c r="AG95" i="10" s="1"/>
  <c r="AF95" i="10"/>
  <c r="AA95" i="10"/>
  <c r="X95" i="10"/>
  <c r="X96" i="10" l="1"/>
  <c r="AD96" i="10"/>
  <c r="AF96" i="10" s="1"/>
  <c r="AA96" i="10"/>
  <c r="AC97" i="10"/>
  <c r="Z96" i="10"/>
  <c r="AE96" i="10" l="1"/>
  <c r="AG96" i="10" s="1"/>
  <c r="AC98" i="10"/>
  <c r="Z97" i="10"/>
  <c r="AD97" i="10"/>
  <c r="AE97" i="10" s="1"/>
  <c r="AG97" i="10" s="1"/>
  <c r="AA97" i="10"/>
  <c r="X97" i="10"/>
  <c r="AF97" i="10" l="1"/>
  <c r="Z98" i="10"/>
  <c r="AD98" i="10"/>
  <c r="AF98" i="10" s="1"/>
  <c r="AC99" i="10"/>
  <c r="X98" i="10"/>
  <c r="AA98" i="10"/>
  <c r="AE98" i="10" l="1"/>
  <c r="AG98" i="10" s="1"/>
  <c r="AD99" i="10"/>
  <c r="AF99" i="10" s="1"/>
  <c r="AE99" i="10"/>
  <c r="AG99" i="10" s="1"/>
  <c r="AC100" i="10"/>
  <c r="AA99" i="10"/>
  <c r="Z99" i="10"/>
  <c r="X99" i="10"/>
  <c r="AA100" i="10" l="1"/>
  <c r="AF100" i="10"/>
  <c r="AD100" i="10"/>
  <c r="AE100" i="10" s="1"/>
  <c r="AG100" i="10" s="1"/>
  <c r="AC101" i="10"/>
  <c r="Z100" i="10"/>
  <c r="X100" i="10"/>
  <c r="AD101" i="10" l="1"/>
  <c r="AE101" i="10" s="1"/>
  <c r="AG101" i="10" s="1"/>
  <c r="Z101" i="10"/>
  <c r="X101" i="10"/>
  <c r="AC102" i="10"/>
  <c r="AA101" i="10"/>
  <c r="AF101" i="10" l="1"/>
  <c r="AD102" i="10"/>
  <c r="AE102" i="10" s="1"/>
  <c r="AG102" i="10" s="1"/>
  <c r="AF102" i="10"/>
  <c r="AC103" i="10"/>
  <c r="AA102" i="10"/>
  <c r="Z102" i="10"/>
  <c r="X102" i="10"/>
  <c r="AD103" i="10" l="1"/>
  <c r="AE103" i="10" s="1"/>
  <c r="AG103" i="10" s="1"/>
  <c r="AA103" i="10"/>
  <c r="Z103" i="10"/>
  <c r="X103" i="10"/>
  <c r="AC104" i="10"/>
  <c r="AF103" i="10" l="1"/>
  <c r="AD104" i="10"/>
  <c r="AF104" i="10" s="1"/>
  <c r="AC105" i="10"/>
  <c r="AA104" i="10"/>
  <c r="Z104" i="10"/>
  <c r="X104" i="10"/>
  <c r="AE104" i="10" l="1"/>
  <c r="AG104" i="10" s="1"/>
  <c r="Z105" i="10"/>
  <c r="AD105" i="10"/>
  <c r="AE105" i="10" s="1"/>
  <c r="AG105" i="10" s="1"/>
  <c r="AF105" i="10"/>
  <c r="AA105" i="10"/>
  <c r="X105" i="10"/>
  <c r="AC106" i="10"/>
  <c r="AA106" i="10" l="1"/>
  <c r="X106" i="10"/>
  <c r="Z106" i="10"/>
  <c r="AF106" i="10"/>
  <c r="AE106" i="10"/>
  <c r="AG106" i="10" s="1"/>
  <c r="AD106" i="10"/>
  <c r="AC107" i="10"/>
  <c r="AE107" i="10" l="1"/>
  <c r="AG107" i="10" s="1"/>
  <c r="AC108" i="10"/>
  <c r="AD107" i="10"/>
  <c r="AF107" i="10" s="1"/>
  <c r="AA107" i="10"/>
  <c r="Z107" i="10"/>
  <c r="X107" i="10"/>
  <c r="AD108" i="10" l="1"/>
  <c r="AE108" i="10" s="1"/>
  <c r="AG108" i="10" s="1"/>
  <c r="AF108" i="10"/>
  <c r="Z108" i="10"/>
  <c r="AC109" i="10"/>
  <c r="AA108" i="10"/>
  <c r="X108" i="10"/>
  <c r="AA109" i="10" l="1"/>
  <c r="AD109" i="10"/>
  <c r="AE109" i="10"/>
  <c r="AG109" i="10" s="1"/>
  <c r="AF109" i="10"/>
  <c r="Z109" i="10"/>
  <c r="AC110" i="10"/>
  <c r="X109" i="10"/>
  <c r="AC111" i="10" l="1"/>
  <c r="AD110" i="10"/>
  <c r="AF110" i="10" s="1"/>
  <c r="Z110" i="10"/>
  <c r="AA110" i="10"/>
  <c r="X110" i="10"/>
  <c r="AE110" i="10" l="1"/>
  <c r="AG110" i="10" s="1"/>
  <c r="Z111" i="10"/>
  <c r="AC112" i="10"/>
  <c r="AD111" i="10"/>
  <c r="AE111" i="10" s="1"/>
  <c r="AG111" i="10" s="1"/>
  <c r="AF111" i="10"/>
  <c r="AA111" i="10"/>
  <c r="X111" i="10"/>
  <c r="AA112" i="10" l="1"/>
  <c r="AC113" i="10"/>
  <c r="X112" i="10"/>
  <c r="Z112" i="10"/>
  <c r="AD112" i="10"/>
  <c r="AF112" i="10" s="1"/>
  <c r="AE112" i="10" l="1"/>
  <c r="AG112" i="10" s="1"/>
  <c r="X113" i="10"/>
  <c r="Z113" i="10"/>
  <c r="AC114" i="10"/>
  <c r="AD113" i="10"/>
  <c r="AE113" i="10" s="1"/>
  <c r="AG113" i="10" s="1"/>
  <c r="AA113" i="10"/>
  <c r="AF113" i="10" l="1"/>
  <c r="AC115" i="10"/>
  <c r="AA114" i="10"/>
  <c r="Z114" i="10"/>
  <c r="AD114" i="10"/>
  <c r="AF114" i="10" s="1"/>
  <c r="X114" i="10"/>
  <c r="AE114" i="10" l="1"/>
  <c r="AG114" i="10" s="1"/>
  <c r="AA115" i="10"/>
  <c r="AD115" i="10"/>
  <c r="AE115" i="10"/>
  <c r="AG115" i="10" s="1"/>
  <c r="AF115" i="10"/>
  <c r="Z115" i="10"/>
  <c r="X115" i="10"/>
  <c r="AC116" i="10"/>
  <c r="AC117" i="10" l="1"/>
  <c r="AE116" i="10"/>
  <c r="AG116" i="10" s="1"/>
  <c r="AD116" i="10"/>
  <c r="AF116" i="10" s="1"/>
  <c r="Z116" i="10"/>
  <c r="AA116" i="10"/>
  <c r="X116" i="10"/>
  <c r="Z117" i="10" l="1"/>
  <c r="AA117" i="10"/>
  <c r="AD117" i="10"/>
  <c r="AF117" i="10" s="1"/>
  <c r="AC118" i="10"/>
  <c r="X117" i="10"/>
  <c r="AE117" i="10" l="1"/>
  <c r="AG117" i="10" s="1"/>
  <c r="AC119" i="10"/>
  <c r="AA118" i="10"/>
  <c r="Z118" i="10"/>
  <c r="X118" i="10"/>
  <c r="AD118" i="10"/>
  <c r="AE118" i="10"/>
  <c r="AG118" i="10" s="1"/>
  <c r="AF118" i="10"/>
  <c r="AC120" i="10" l="1"/>
  <c r="Z119" i="10"/>
  <c r="AD119" i="10"/>
  <c r="AF119" i="10" s="1"/>
  <c r="AA119" i="10"/>
  <c r="X119" i="10"/>
  <c r="AE119" i="10" l="1"/>
  <c r="AG119" i="10" s="1"/>
  <c r="AD120" i="10"/>
  <c r="AF120" i="10" s="1"/>
  <c r="AE120" i="10"/>
  <c r="AG120" i="10" s="1"/>
  <c r="AA120" i="10"/>
  <c r="Z120" i="10"/>
  <c r="AC121" i="10"/>
  <c r="X120" i="10"/>
  <c r="AA121" i="10" l="1"/>
  <c r="AC122" i="10"/>
  <c r="Z121" i="10"/>
  <c r="X121" i="10"/>
  <c r="AD121" i="10"/>
  <c r="AE121" i="10" s="1"/>
  <c r="AG121" i="10" s="1"/>
  <c r="AF121" i="10" l="1"/>
  <c r="AF122" i="10"/>
  <c r="AC123" i="10"/>
  <c r="AD122" i="10"/>
  <c r="AE122" i="10" s="1"/>
  <c r="AG122" i="10" s="1"/>
  <c r="AA122" i="10"/>
  <c r="X122" i="10"/>
  <c r="Z122" i="10"/>
  <c r="Z123" i="10" l="1"/>
  <c r="AA123" i="10"/>
  <c r="X123" i="10"/>
  <c r="AD123" i="10"/>
  <c r="AE123" i="10"/>
  <c r="AG123" i="10" s="1"/>
  <c r="AF123" i="10"/>
  <c r="AC124" i="10"/>
  <c r="AD124" i="10" l="1"/>
  <c r="AF124" i="10" s="1"/>
  <c r="X124" i="10"/>
  <c r="AC125" i="10"/>
  <c r="Z124" i="10"/>
  <c r="AA124" i="10"/>
  <c r="AE124" i="10" l="1"/>
  <c r="AG124" i="10" s="1"/>
  <c r="AD125" i="10"/>
  <c r="AE125" i="10" s="1"/>
  <c r="AG125" i="10" s="1"/>
  <c r="AC126" i="10"/>
  <c r="AA125" i="10"/>
  <c r="AF125" i="10"/>
  <c r="Z125" i="10"/>
  <c r="X125" i="10"/>
  <c r="AD126" i="10" l="1"/>
  <c r="AA126" i="10"/>
  <c r="X126" i="10"/>
  <c r="AE126" i="10"/>
  <c r="AG126" i="10" s="1"/>
  <c r="AF126" i="10"/>
  <c r="AC127" i="10"/>
  <c r="Z126" i="10"/>
  <c r="AD127" i="10" l="1"/>
  <c r="AE127" i="10"/>
  <c r="AG127" i="10" s="1"/>
  <c r="AF127" i="10"/>
  <c r="AC128" i="10"/>
  <c r="Z127" i="10"/>
  <c r="AA127" i="10"/>
  <c r="X127" i="10"/>
  <c r="AC129" i="10" l="1"/>
  <c r="AA128" i="10"/>
  <c r="X128" i="10"/>
  <c r="Z128" i="10"/>
  <c r="AD128" i="10"/>
  <c r="AE128" i="10" s="1"/>
  <c r="AG128" i="10" s="1"/>
  <c r="AF128" i="10" l="1"/>
  <c r="AF129" i="10"/>
  <c r="AE129" i="10"/>
  <c r="AG129" i="10" s="1"/>
  <c r="AC130" i="10"/>
  <c r="Z129" i="10"/>
  <c r="X129" i="10"/>
  <c r="AA129" i="10"/>
  <c r="AD129" i="10"/>
  <c r="AD130" i="10" l="1"/>
  <c r="AE130" i="10"/>
  <c r="AG130" i="10" s="1"/>
  <c r="AA130" i="10"/>
  <c r="Z130" i="10"/>
  <c r="X130" i="10"/>
  <c r="AC131" i="10"/>
  <c r="AF130" i="10"/>
  <c r="AA131" i="10" l="1"/>
  <c r="AD131" i="10"/>
  <c r="Z131" i="10"/>
  <c r="AF131" i="10"/>
  <c r="AE131" i="10"/>
  <c r="AG131" i="10" s="1"/>
  <c r="AC132" i="10"/>
  <c r="X131" i="10"/>
  <c r="Z132" i="10" l="1"/>
  <c r="X132" i="10"/>
  <c r="AD132" i="10"/>
  <c r="AE132" i="10"/>
  <c r="AG132" i="10" s="1"/>
  <c r="AF132" i="10"/>
  <c r="AA132" i="10"/>
  <c r="AC133" i="10"/>
  <c r="AD133" i="10" l="1"/>
  <c r="AF133" i="10" s="1"/>
  <c r="AC134" i="10"/>
  <c r="Z133" i="10"/>
  <c r="AA133" i="10"/>
  <c r="X133" i="10"/>
  <c r="AE133" i="10" l="1"/>
  <c r="AG133" i="10" s="1"/>
  <c r="AA134" i="10"/>
  <c r="Z134" i="10"/>
  <c r="X134" i="10"/>
  <c r="AD134" i="10"/>
  <c r="AE134" i="10" s="1"/>
  <c r="AG134" i="10" s="1"/>
  <c r="AC135" i="10"/>
  <c r="AF134" i="10" l="1"/>
  <c r="AD135" i="10"/>
  <c r="AF135" i="10"/>
  <c r="AE135" i="10"/>
  <c r="AG135" i="10" s="1"/>
  <c r="Z135" i="10"/>
  <c r="AA135" i="10"/>
  <c r="AC136" i="10"/>
  <c r="X135" i="10"/>
  <c r="Z136" i="10" l="1"/>
  <c r="X136" i="10"/>
  <c r="AA136" i="10"/>
  <c r="AC137" i="10"/>
  <c r="AD136" i="10"/>
  <c r="AF136" i="10" s="1"/>
  <c r="AE136" i="10" l="1"/>
  <c r="AG136" i="10" s="1"/>
  <c r="Z137" i="10"/>
  <c r="AA137" i="10"/>
  <c r="X137" i="10"/>
  <c r="AD137" i="10"/>
  <c r="AE137" i="10" s="1"/>
  <c r="AG137" i="10" s="1"/>
  <c r="AC138" i="10"/>
  <c r="AF137" i="10" l="1"/>
  <c r="AC139" i="10"/>
  <c r="AD138" i="10"/>
  <c r="AE138" i="10" s="1"/>
  <c r="AG138" i="10" s="1"/>
  <c r="AA138" i="10"/>
  <c r="X138" i="10"/>
  <c r="Z138" i="10"/>
  <c r="AF138" i="10" l="1"/>
  <c r="X139" i="10"/>
  <c r="AA139" i="10"/>
  <c r="AD139" i="10"/>
  <c r="AE139" i="10" s="1"/>
  <c r="AG139" i="10" s="1"/>
  <c r="Z139" i="10"/>
  <c r="AC140" i="10"/>
  <c r="AF139" i="10" l="1"/>
  <c r="X140" i="10"/>
  <c r="Z140" i="10"/>
  <c r="AE140" i="10"/>
  <c r="AG140" i="10" s="1"/>
  <c r="AD140" i="10"/>
  <c r="AF140" i="10" s="1"/>
  <c r="AA140" i="10"/>
  <c r="AC141" i="10"/>
  <c r="AA141" i="10" l="1"/>
  <c r="X141" i="10"/>
  <c r="AD141" i="10"/>
  <c r="AE141" i="10" s="1"/>
  <c r="AG141" i="10" s="1"/>
  <c r="AC142" i="10"/>
  <c r="Z141" i="10"/>
  <c r="AF141" i="10" l="1"/>
  <c r="AC143" i="10"/>
  <c r="Z142" i="10"/>
  <c r="AA142" i="10"/>
  <c r="AD142" i="10"/>
  <c r="AE142" i="10" s="1"/>
  <c r="AG142" i="10" s="1"/>
  <c r="X142" i="10"/>
  <c r="AF142" i="10" l="1"/>
  <c r="Z143" i="10"/>
  <c r="AD143" i="10"/>
  <c r="AF143" i="10" s="1"/>
  <c r="AE143" i="10"/>
  <c r="AG143" i="10" s="1"/>
  <c r="X143" i="10"/>
  <c r="AC144" i="10"/>
  <c r="AA143" i="10"/>
  <c r="Z144" i="10" l="1"/>
  <c r="X144" i="10"/>
  <c r="AD144" i="10"/>
  <c r="AF144" i="10" s="1"/>
  <c r="AA144" i="10"/>
  <c r="AC145" i="10"/>
  <c r="AE144" i="10" l="1"/>
  <c r="AG144" i="10" s="1"/>
  <c r="AE145" i="10"/>
  <c r="AG145" i="10" s="1"/>
  <c r="X145" i="10"/>
  <c r="AD145" i="10"/>
  <c r="AF145" i="10" s="1"/>
  <c r="AA145" i="10"/>
  <c r="AC146" i="10"/>
  <c r="Z145" i="10"/>
  <c r="X146" i="10" l="1"/>
  <c r="AC147" i="10"/>
  <c r="AE146" i="10"/>
  <c r="AG146" i="10" s="1"/>
  <c r="AF146" i="10"/>
  <c r="AD146" i="10"/>
  <c r="Z146" i="10"/>
  <c r="AA146" i="10"/>
  <c r="X147" i="10" l="1"/>
  <c r="AD147" i="10"/>
  <c r="AA147" i="10"/>
  <c r="AE147" i="10"/>
  <c r="AG147" i="10" s="1"/>
  <c r="AF147" i="10"/>
  <c r="Z147" i="10"/>
  <c r="AC148" i="10"/>
  <c r="AA148" i="10" l="1"/>
  <c r="AD148" i="10"/>
  <c r="AE148" i="10" s="1"/>
  <c r="AG148" i="10" s="1"/>
  <c r="Z148" i="10"/>
  <c r="AC149" i="10"/>
  <c r="X148" i="10"/>
  <c r="AF148" i="10" l="1"/>
  <c r="X149" i="10"/>
  <c r="AD149" i="10"/>
  <c r="AF149" i="10" s="1"/>
  <c r="Z149" i="10"/>
  <c r="AC150" i="10"/>
  <c r="AA149" i="10"/>
  <c r="AE149" i="10" l="1"/>
  <c r="AG149" i="10" s="1"/>
  <c r="Z150" i="10"/>
  <c r="AA150" i="10"/>
  <c r="AD150" i="10"/>
  <c r="AF150" i="10" s="1"/>
  <c r="AC151" i="10"/>
  <c r="X150" i="10"/>
  <c r="AE150" i="10" l="1"/>
  <c r="AG150" i="10" s="1"/>
  <c r="AC152" i="10"/>
  <c r="Z151" i="10"/>
  <c r="AE151" i="10"/>
  <c r="AG151" i="10" s="1"/>
  <c r="X151" i="10"/>
  <c r="AA151" i="10"/>
  <c r="AD151" i="10"/>
  <c r="AF151" i="10" s="1"/>
  <c r="Z152" i="10" l="1"/>
  <c r="AC153" i="10"/>
  <c r="AA152" i="10"/>
  <c r="X152" i="10"/>
  <c r="AD152" i="10"/>
  <c r="AE152" i="10" s="1"/>
  <c r="AG152" i="10" s="1"/>
  <c r="AF152" i="10" l="1"/>
  <c r="AF153" i="10"/>
  <c r="AC154" i="10"/>
  <c r="Z153" i="10"/>
  <c r="AA153" i="10"/>
  <c r="X153" i="10"/>
  <c r="AD153" i="10"/>
  <c r="AE153" i="10" s="1"/>
  <c r="AG153" i="10" s="1"/>
  <c r="AC155" i="10" l="1"/>
  <c r="X154" i="10"/>
  <c r="AE154" i="10"/>
  <c r="AG154" i="10" s="1"/>
  <c r="AD154" i="10"/>
  <c r="AF154" i="10" s="1"/>
  <c r="AA154" i="10"/>
  <c r="Z154" i="10"/>
  <c r="AD155" i="10" l="1"/>
  <c r="AF155" i="10" s="1"/>
  <c r="AC156" i="10"/>
  <c r="Z155" i="10"/>
  <c r="AA155" i="10"/>
  <c r="X155" i="10"/>
  <c r="AE155" i="10" l="1"/>
  <c r="AG155" i="10" s="1"/>
  <c r="AC157" i="10"/>
  <c r="Z156" i="10"/>
  <c r="AA156" i="10"/>
  <c r="X156" i="10"/>
  <c r="AD156" i="10"/>
  <c r="AE156" i="10" s="1"/>
  <c r="AG156" i="10" s="1"/>
  <c r="AF156" i="10" l="1"/>
  <c r="AE157" i="10"/>
  <c r="AG157" i="10" s="1"/>
  <c r="AC158" i="10"/>
  <c r="AA157" i="10"/>
  <c r="X157" i="10"/>
  <c r="Z157" i="10"/>
  <c r="AD157" i="10"/>
  <c r="AF157" i="10" s="1"/>
  <c r="AC159" i="10" l="1"/>
  <c r="AA158" i="10"/>
  <c r="AD158" i="10"/>
  <c r="AF158" i="10"/>
  <c r="X158" i="10"/>
  <c r="Z158" i="10"/>
  <c r="AE158" i="10"/>
  <c r="AG158" i="10" s="1"/>
  <c r="AD159" i="10" l="1"/>
  <c r="AC160" i="10"/>
  <c r="Z159" i="10"/>
  <c r="X159" i="10"/>
  <c r="AF159" i="10"/>
  <c r="AE159" i="10"/>
  <c r="AG159" i="10" s="1"/>
  <c r="AA159" i="10"/>
  <c r="Z160" i="10" l="1"/>
  <c r="AA160" i="10"/>
  <c r="AF160" i="10"/>
  <c r="AE160" i="10"/>
  <c r="AG160" i="10" s="1"/>
  <c r="X160" i="10"/>
  <c r="AC161" i="10"/>
  <c r="AD160" i="10"/>
  <c r="Z161" i="10" l="1"/>
  <c r="AD161" i="10"/>
  <c r="AE161" i="10" s="1"/>
  <c r="AG161" i="10" s="1"/>
  <c r="AC162" i="10"/>
  <c r="AA161" i="10"/>
  <c r="X161" i="10"/>
  <c r="AF161" i="10"/>
  <c r="AF162" i="10" l="1"/>
  <c r="X162" i="10"/>
  <c r="Z162" i="10"/>
  <c r="AA162" i="10"/>
  <c r="AD162" i="10"/>
  <c r="AE162" i="10" s="1"/>
  <c r="AG162" i="10" s="1"/>
  <c r="AC163" i="10"/>
  <c r="AF163" i="10" l="1"/>
  <c r="AD163" i="10"/>
  <c r="AE163" i="10" s="1"/>
  <c r="AG163" i="10" s="1"/>
  <c r="AC164" i="10"/>
  <c r="AA163" i="10"/>
  <c r="Z163" i="10"/>
  <c r="X163" i="10"/>
  <c r="AA164" i="10" l="1"/>
  <c r="Z164" i="10"/>
  <c r="AD164" i="10"/>
  <c r="AE164" i="10" s="1"/>
  <c r="AG164" i="10" s="1"/>
  <c r="AC165" i="10"/>
  <c r="X164" i="10"/>
  <c r="AF164" i="10" l="1"/>
  <c r="Z165" i="10"/>
  <c r="AA165" i="10"/>
  <c r="X165" i="10"/>
  <c r="AD165" i="10"/>
  <c r="AF165" i="10" s="1"/>
  <c r="AC166" i="10"/>
  <c r="AE165" i="10" l="1"/>
  <c r="AG165" i="10" s="1"/>
  <c r="AA166" i="10"/>
  <c r="Z166" i="10"/>
  <c r="X166" i="10"/>
  <c r="AE166" i="10"/>
  <c r="AG166" i="10" s="1"/>
  <c r="AD166" i="10"/>
  <c r="AF166" i="10" s="1"/>
  <c r="AC167" i="10"/>
  <c r="AA167" i="10" l="1"/>
  <c r="AD167" i="10"/>
  <c r="AE167" i="10" s="1"/>
  <c r="AG167" i="10" s="1"/>
  <c r="AC168" i="10"/>
  <c r="Z167" i="10"/>
  <c r="X167" i="10"/>
  <c r="AF167" i="10" l="1"/>
  <c r="X168" i="10"/>
  <c r="Z168" i="10"/>
  <c r="AD168" i="10"/>
  <c r="AF168" i="10"/>
  <c r="AE168" i="10"/>
  <c r="AG168" i="10" s="1"/>
  <c r="AC169" i="10"/>
  <c r="AA168" i="10"/>
  <c r="Z169" i="10" l="1"/>
  <c r="AA169" i="10"/>
  <c r="X169" i="10"/>
  <c r="AD169" i="10"/>
  <c r="AF169" i="10" s="1"/>
  <c r="AC170" i="10"/>
  <c r="AE169" i="10" l="1"/>
  <c r="AG169" i="10" s="1"/>
  <c r="AD170" i="10"/>
  <c r="AE170" i="10" s="1"/>
  <c r="AG170" i="10" s="1"/>
  <c r="X170" i="10"/>
  <c r="AA170" i="10"/>
  <c r="AC171" i="10"/>
  <c r="Z170" i="10"/>
  <c r="AF170" i="10" l="1"/>
  <c r="AC172" i="10"/>
  <c r="AA171" i="10"/>
  <c r="Z171" i="10"/>
  <c r="X171" i="10"/>
  <c r="AD171" i="10"/>
  <c r="AF171" i="10" s="1"/>
  <c r="AE171" i="10" l="1"/>
  <c r="AG171" i="10" s="1"/>
  <c r="AC173" i="10"/>
  <c r="AA172" i="10"/>
  <c r="AD172" i="10"/>
  <c r="AF172" i="10" s="1"/>
  <c r="X172" i="10"/>
  <c r="Z172" i="10"/>
  <c r="AE172" i="10" l="1"/>
  <c r="AG172" i="10" s="1"/>
  <c r="AA173" i="10"/>
  <c r="Z173" i="10"/>
  <c r="X173" i="10"/>
  <c r="AD173" i="10"/>
  <c r="AE173" i="10"/>
  <c r="AG173" i="10" s="1"/>
  <c r="AF173" i="10"/>
  <c r="AC174" i="10"/>
  <c r="Z174" i="10" l="1"/>
  <c r="X174" i="10"/>
  <c r="AD174" i="10"/>
  <c r="AE174" i="10" s="1"/>
  <c r="AG174" i="10" s="1"/>
  <c r="AF174" i="10"/>
  <c r="AC175" i="10"/>
  <c r="AA174" i="10"/>
  <c r="Z175" i="10" l="1"/>
  <c r="AA175" i="10"/>
  <c r="X175" i="10"/>
  <c r="AD175" i="10"/>
  <c r="AE175" i="10" s="1"/>
  <c r="AG175" i="10" s="1"/>
  <c r="AC176" i="10"/>
  <c r="AF175" i="10" l="1"/>
  <c r="AD176" i="10"/>
  <c r="AF176" i="10" s="1"/>
  <c r="X176" i="10"/>
  <c r="AA176" i="10"/>
  <c r="Z176" i="10"/>
  <c r="AC177" i="10"/>
  <c r="AE176" i="10" l="1"/>
  <c r="AG176" i="10" s="1"/>
  <c r="X177" i="10"/>
  <c r="AC178" i="10"/>
  <c r="Z177" i="10"/>
  <c r="AA177" i="10"/>
  <c r="AD177" i="10"/>
  <c r="AF177" i="10" s="1"/>
  <c r="AE177" i="10" l="1"/>
  <c r="AG177" i="10" s="1"/>
  <c r="AD178" i="10"/>
  <c r="AF178" i="10" s="1"/>
  <c r="AC179" i="10"/>
  <c r="X178" i="10"/>
  <c r="AA178" i="10"/>
  <c r="Z178" i="10"/>
  <c r="AE178" i="10"/>
  <c r="AG178" i="10" s="1"/>
  <c r="X179" i="10" l="1"/>
  <c r="Z179" i="10"/>
  <c r="AA179" i="10"/>
  <c r="AC180" i="10"/>
  <c r="AD179" i="10"/>
  <c r="AE179" i="10" s="1"/>
  <c r="AG179" i="10" s="1"/>
  <c r="AF179" i="10" l="1"/>
  <c r="X180" i="10"/>
  <c r="AC181" i="10"/>
  <c r="AD180" i="10"/>
  <c r="AF180" i="10" s="1"/>
  <c r="Z180" i="10"/>
  <c r="AA180" i="10"/>
  <c r="AE180" i="10" l="1"/>
  <c r="AG180" i="10" s="1"/>
  <c r="AD181" i="10"/>
  <c r="AE181" i="10"/>
  <c r="AG181" i="10" s="1"/>
  <c r="AC182" i="10"/>
  <c r="Z181" i="10"/>
  <c r="AA181" i="10"/>
  <c r="X181" i="10"/>
  <c r="AF181" i="10"/>
  <c r="AD182" i="10" l="1"/>
  <c r="AA182" i="10"/>
  <c r="X182" i="10"/>
  <c r="AE182" i="10"/>
  <c r="AG182" i="10" s="1"/>
  <c r="AF182" i="10"/>
  <c r="Z182" i="10"/>
  <c r="AC183" i="10"/>
  <c r="X183" i="10" l="1"/>
  <c r="AE183" i="10"/>
  <c r="AG183" i="10" s="1"/>
  <c r="AC184" i="10"/>
  <c r="Z183" i="10"/>
  <c r="AD183" i="10"/>
  <c r="AF183" i="10" s="1"/>
  <c r="AA183" i="10"/>
  <c r="Z184" i="10" l="1"/>
  <c r="AD184" i="10"/>
  <c r="AF184" i="10"/>
  <c r="X184" i="10"/>
  <c r="AE184" i="10"/>
  <c r="AG184" i="10" s="1"/>
  <c r="AC185" i="10"/>
  <c r="AA184" i="10"/>
  <c r="AE185" i="10" l="1"/>
  <c r="AG185" i="10" s="1"/>
  <c r="AD185" i="10"/>
  <c r="AC186" i="10"/>
  <c r="AA185" i="10"/>
  <c r="Z185" i="10"/>
  <c r="AF185" i="10"/>
  <c r="X185" i="10"/>
  <c r="AA186" i="10" l="1"/>
  <c r="X186" i="10"/>
  <c r="Z186" i="10"/>
  <c r="AD186" i="10"/>
  <c r="AE186" i="10" s="1"/>
  <c r="AG186" i="10" s="1"/>
  <c r="AC187" i="10"/>
  <c r="AF186" i="10" l="1"/>
  <c r="AC188" i="10"/>
  <c r="AD187" i="10"/>
  <c r="AF187" i="10" s="1"/>
  <c r="AA187" i="10"/>
  <c r="X187" i="10"/>
  <c r="Z187" i="10"/>
  <c r="AE187" i="10" l="1"/>
  <c r="AG187" i="10" s="1"/>
  <c r="AC189" i="10"/>
  <c r="AD188" i="10"/>
  <c r="AE188" i="10"/>
  <c r="AG188" i="10" s="1"/>
  <c r="Z188" i="10"/>
  <c r="X188" i="10"/>
  <c r="AF188" i="10"/>
  <c r="AA188" i="10"/>
  <c r="AE189" i="10" l="1"/>
  <c r="AG189" i="10" s="1"/>
  <c r="AD189" i="10"/>
  <c r="Z189" i="10"/>
  <c r="AF189" i="10"/>
  <c r="AA189" i="10"/>
  <c r="X189" i="10"/>
  <c r="AC190" i="10"/>
  <c r="X190" i="10" l="1"/>
  <c r="AD190" i="10"/>
  <c r="AF190" i="10" s="1"/>
  <c r="AC191" i="10"/>
  <c r="Z190" i="10"/>
  <c r="AA190" i="10"/>
  <c r="AE190" i="10" l="1"/>
  <c r="AG190" i="10" s="1"/>
  <c r="X191" i="10"/>
  <c r="AD191" i="10"/>
  <c r="AE191" i="10" s="1"/>
  <c r="AG191" i="10" s="1"/>
  <c r="AC192" i="10"/>
  <c r="AF191" i="10"/>
  <c r="AA191" i="10"/>
  <c r="Z191" i="10"/>
  <c r="AA192" i="10" l="1"/>
  <c r="Z192" i="10"/>
  <c r="X192" i="10"/>
  <c r="AD192" i="10"/>
  <c r="AE192" i="10" s="1"/>
  <c r="AG192" i="10" s="1"/>
  <c r="AC193" i="10"/>
  <c r="AF192" i="10" l="1"/>
  <c r="AD193" i="10"/>
  <c r="AA193" i="10"/>
  <c r="Z193" i="10"/>
  <c r="AF193" i="10"/>
  <c r="AE193" i="10"/>
  <c r="AG193" i="10" s="1"/>
  <c r="AC194" i="10"/>
  <c r="X193" i="10"/>
  <c r="AD194" i="10" l="1"/>
  <c r="AF194" i="10" s="1"/>
  <c r="Z194" i="10"/>
  <c r="AC195" i="10"/>
  <c r="X194" i="10"/>
  <c r="AA194" i="10"/>
  <c r="AE194" i="10" l="1"/>
  <c r="AG194" i="10" s="1"/>
  <c r="AC196" i="10"/>
  <c r="X195" i="10"/>
  <c r="AA195" i="10"/>
  <c r="Z195" i="10"/>
  <c r="AD195" i="10"/>
  <c r="AE195" i="10" s="1"/>
  <c r="AG195" i="10" s="1"/>
  <c r="AF195" i="10" l="1"/>
  <c r="AD196" i="10"/>
  <c r="AE196" i="10" s="1"/>
  <c r="AG196" i="10" s="1"/>
  <c r="AC197" i="10"/>
  <c r="Z196" i="10"/>
  <c r="AA196" i="10"/>
  <c r="X196" i="10"/>
  <c r="AF196" i="10" l="1"/>
  <c r="AA197" i="10"/>
  <c r="X197" i="10"/>
  <c r="AE197" i="10"/>
  <c r="AG197" i="10" s="1"/>
  <c r="AD197" i="10"/>
  <c r="AF197" i="10" s="1"/>
  <c r="Z197" i="10"/>
  <c r="AC198" i="10"/>
  <c r="AD198" i="10" l="1"/>
  <c r="AE198" i="10" s="1"/>
  <c r="AG198" i="10" s="1"/>
  <c r="AC199" i="10"/>
  <c r="Z198" i="10"/>
  <c r="AA198" i="10"/>
  <c r="X198" i="10"/>
  <c r="AF198" i="10" l="1"/>
  <c r="AA199" i="10"/>
  <c r="AD199" i="10"/>
  <c r="AF199" i="10"/>
  <c r="AE199" i="10"/>
  <c r="AG199" i="10" s="1"/>
  <c r="AC200" i="10"/>
  <c r="X199" i="10"/>
  <c r="Z199" i="10"/>
  <c r="AC201" i="10" l="1"/>
  <c r="AD200" i="10"/>
  <c r="AF200" i="10" s="1"/>
  <c r="AA200" i="10"/>
  <c r="Z200" i="10"/>
  <c r="X200" i="10"/>
  <c r="AE200" i="10" l="1"/>
  <c r="AG200" i="10" s="1"/>
  <c r="AC202" i="10"/>
  <c r="AD201" i="10"/>
  <c r="AE201" i="10" s="1"/>
  <c r="AG201" i="10" s="1"/>
  <c r="Z201" i="10"/>
  <c r="AF201" i="10"/>
  <c r="AA201" i="10"/>
  <c r="X201" i="10"/>
  <c r="X202" i="10" l="1"/>
  <c r="AC203" i="10"/>
  <c r="AD202" i="10"/>
  <c r="AF202" i="10" s="1"/>
  <c r="AA202" i="10"/>
  <c r="Z202" i="10"/>
  <c r="AE202" i="10" l="1"/>
  <c r="AG202" i="10" s="1"/>
  <c r="X203" i="10"/>
  <c r="AD203" i="10"/>
  <c r="AF203" i="10" s="1"/>
  <c r="AA203" i="10"/>
  <c r="Z203" i="10"/>
  <c r="AC204" i="10"/>
  <c r="AE203" i="10" l="1"/>
  <c r="AG203" i="10" s="1"/>
  <c r="Z204" i="10"/>
  <c r="AD204" i="10"/>
  <c r="AE204" i="10" s="1"/>
  <c r="AG204" i="10" s="1"/>
  <c r="AA204" i="10"/>
  <c r="AC205" i="10"/>
  <c r="X204" i="10"/>
  <c r="AF204" i="10" l="1"/>
  <c r="X205" i="10"/>
  <c r="AD205" i="10"/>
  <c r="AE205" i="10" s="1"/>
  <c r="AG205" i="10" s="1"/>
  <c r="AF205" i="10"/>
  <c r="AC206" i="10"/>
  <c r="Z205" i="10"/>
  <c r="AA205" i="10"/>
  <c r="AC207" i="10" l="1"/>
  <c r="AA206" i="10"/>
  <c r="Z206" i="10"/>
  <c r="X206" i="10"/>
  <c r="AD206" i="10"/>
  <c r="AE206" i="10" s="1"/>
  <c r="AG206" i="10" s="1"/>
  <c r="AF206" i="10" l="1"/>
  <c r="X207" i="10"/>
  <c r="AD207" i="10"/>
  <c r="AA207" i="10"/>
  <c r="Z207" i="10"/>
  <c r="AF207" i="10"/>
  <c r="AE207" i="10"/>
  <c r="AG207" i="10" s="1"/>
  <c r="AC208" i="10"/>
  <c r="X208" i="10" l="1"/>
  <c r="AA208" i="10"/>
  <c r="AD208" i="10"/>
  <c r="AE208" i="10" s="1"/>
  <c r="AG208" i="10" s="1"/>
  <c r="AC209" i="10"/>
  <c r="Z208" i="10"/>
  <c r="AF208" i="10" l="1"/>
  <c r="AC210" i="10"/>
  <c r="AD209" i="10"/>
  <c r="AF209" i="10" s="1"/>
  <c r="AA209" i="10"/>
  <c r="Z209" i="10"/>
  <c r="X209" i="10"/>
  <c r="AE209" i="10" l="1"/>
  <c r="AG209" i="10" s="1"/>
  <c r="AD210" i="10"/>
  <c r="AE210" i="10" s="1"/>
  <c r="AG210" i="10" s="1"/>
  <c r="AC211" i="10"/>
  <c r="Z210" i="10"/>
  <c r="X210" i="10"/>
  <c r="AA210" i="10"/>
  <c r="AF210" i="10" l="1"/>
  <c r="AA211" i="10"/>
  <c r="AC212" i="10"/>
  <c r="X211" i="10"/>
  <c r="Z211" i="10"/>
  <c r="AD211" i="10"/>
  <c r="AE211" i="10" s="1"/>
  <c r="AG211" i="10" s="1"/>
  <c r="AF211" i="10" l="1"/>
  <c r="AC213" i="10"/>
  <c r="AD212" i="10"/>
  <c r="AE212" i="10" s="1"/>
  <c r="AG212" i="10" s="1"/>
  <c r="AF212" i="10"/>
  <c r="Z212" i="10"/>
  <c r="X212" i="10"/>
  <c r="AA212" i="10"/>
  <c r="X213" i="10" l="1"/>
  <c r="Z213" i="10"/>
  <c r="AD213" i="10"/>
  <c r="AC214" i="10"/>
  <c r="AE213" i="10"/>
  <c r="AG213" i="10" s="1"/>
  <c r="AF213" i="10"/>
  <c r="AA213" i="10"/>
  <c r="Z214" i="10" l="1"/>
  <c r="AD214" i="10"/>
  <c r="AF214" i="10" s="1"/>
  <c r="AA214" i="10"/>
  <c r="X214" i="10"/>
  <c r="AC215" i="10"/>
  <c r="AE214" i="10"/>
  <c r="AG214" i="10" s="1"/>
  <c r="AC216" i="10" l="1"/>
  <c r="X215" i="10"/>
  <c r="AD215" i="10"/>
  <c r="AE215" i="10" s="1"/>
  <c r="AG215" i="10" s="1"/>
  <c r="AA215" i="10"/>
  <c r="Z215" i="10"/>
  <c r="AF215" i="10" l="1"/>
  <c r="AC217" i="10"/>
  <c r="Z216" i="10"/>
  <c r="AD216" i="10"/>
  <c r="AE216" i="10"/>
  <c r="AG216" i="10" s="1"/>
  <c r="AF216" i="10"/>
  <c r="AA216" i="10"/>
  <c r="X216" i="10"/>
  <c r="AC218" i="10" l="1"/>
  <c r="AA217" i="10"/>
  <c r="AF217" i="10"/>
  <c r="AD217" i="10"/>
  <c r="AE217" i="10"/>
  <c r="AG217" i="10" s="1"/>
  <c r="Z217" i="10"/>
  <c r="X217" i="10"/>
  <c r="AC219" i="10" l="1"/>
  <c r="X218" i="10"/>
  <c r="Z218" i="10"/>
  <c r="AF218" i="10"/>
  <c r="AE218" i="10"/>
  <c r="AG218" i="10" s="1"/>
  <c r="AD218" i="10"/>
  <c r="AA218" i="10"/>
  <c r="AD219" i="10" l="1"/>
  <c r="AE219" i="10"/>
  <c r="AG219" i="10" s="1"/>
  <c r="AA219" i="10"/>
  <c r="AF219" i="10"/>
  <c r="AC220" i="10"/>
  <c r="Z219" i="10"/>
  <c r="X219" i="10"/>
  <c r="AA220" i="10" l="1"/>
  <c r="AC221" i="10"/>
  <c r="AD220" i="10"/>
  <c r="AE220" i="10"/>
  <c r="AG220" i="10" s="1"/>
  <c r="AF220" i="10"/>
  <c r="X220" i="10"/>
  <c r="Z220" i="10"/>
  <c r="AC222" i="10" l="1"/>
  <c r="X221" i="10"/>
  <c r="AD221" i="10"/>
  <c r="AE221" i="10" s="1"/>
  <c r="AG221" i="10" s="1"/>
  <c r="AF221" i="10"/>
  <c r="Z221" i="10"/>
  <c r="AA221" i="10"/>
  <c r="AD222" i="10" l="1"/>
  <c r="AF222" i="10" s="1"/>
  <c r="AC223" i="10"/>
  <c r="AE222" i="10"/>
  <c r="AG222" i="10" s="1"/>
  <c r="AA222" i="10"/>
  <c r="Z222" i="10"/>
  <c r="X222" i="10"/>
  <c r="AD223" i="10" l="1"/>
  <c r="AF223" i="10" s="1"/>
  <c r="AA223" i="10"/>
  <c r="Z223" i="10"/>
  <c r="AC224" i="10"/>
  <c r="X223" i="10"/>
  <c r="AE223" i="10" l="1"/>
  <c r="AG223" i="10" s="1"/>
  <c r="AC225" i="10"/>
  <c r="AA224" i="10"/>
  <c r="X224" i="10"/>
  <c r="Z224" i="10"/>
  <c r="AD224" i="10"/>
  <c r="AE224" i="10" s="1"/>
  <c r="AG224" i="10" s="1"/>
  <c r="AF224" i="10" l="1"/>
  <c r="AC226" i="10"/>
  <c r="Z225" i="10"/>
  <c r="AD225" i="10"/>
  <c r="AF225" i="10" s="1"/>
  <c r="AA225" i="10"/>
  <c r="X225" i="10"/>
  <c r="AE225" i="10" l="1"/>
  <c r="AG225" i="10" s="1"/>
  <c r="AE226" i="10"/>
  <c r="AG226" i="10" s="1"/>
  <c r="AF226" i="10"/>
  <c r="AD226" i="10"/>
  <c r="AC227" i="10"/>
  <c r="Z226" i="10"/>
  <c r="AA226" i="10"/>
  <c r="X226" i="10"/>
  <c r="AE227" i="10" l="1"/>
  <c r="AG227" i="10" s="1"/>
  <c r="AC228" i="10"/>
  <c r="AD227" i="10"/>
  <c r="AF227" i="10"/>
  <c r="Z227" i="10"/>
  <c r="AA227" i="10"/>
  <c r="X227" i="10"/>
  <c r="X228" i="10" l="1"/>
  <c r="Z228" i="10"/>
  <c r="AD228" i="10"/>
  <c r="AE228" i="10" s="1"/>
  <c r="AG228" i="10" s="1"/>
  <c r="AC229" i="10"/>
  <c r="AF228" i="10"/>
  <c r="AA228" i="10"/>
  <c r="AD229" i="10" l="1"/>
  <c r="AF229" i="10" s="1"/>
  <c r="AC230" i="10"/>
  <c r="Z229" i="10"/>
  <c r="AA229" i="10"/>
  <c r="AE229" i="10"/>
  <c r="AG229" i="10" s="1"/>
  <c r="X229" i="10"/>
  <c r="AA230" i="10" l="1"/>
  <c r="AD230" i="10"/>
  <c r="AF230" i="10" s="1"/>
  <c r="Z230" i="10"/>
  <c r="AC231" i="10"/>
  <c r="X230" i="10"/>
  <c r="AE230" i="10" l="1"/>
  <c r="AG230" i="10" s="1"/>
  <c r="AD231" i="10"/>
  <c r="AE231" i="10" s="1"/>
  <c r="AG231" i="10" s="1"/>
  <c r="AF231" i="10"/>
  <c r="AA231" i="10"/>
  <c r="Z231" i="10"/>
  <c r="X231" i="10"/>
  <c r="AC232" i="10"/>
  <c r="Z232" i="10" l="1"/>
  <c r="AD232" i="10"/>
  <c r="AF232" i="10" s="1"/>
  <c r="AA232" i="10"/>
  <c r="AC233" i="10"/>
  <c r="X232" i="10"/>
  <c r="AE232" i="10" l="1"/>
  <c r="AG232" i="10" s="1"/>
  <c r="Z233" i="10"/>
  <c r="AD233" i="10"/>
  <c r="AE233" i="10" s="1"/>
  <c r="AG233" i="10" s="1"/>
  <c r="AF233" i="10"/>
  <c r="AC234" i="10"/>
  <c r="AA233" i="10"/>
  <c r="X233" i="10"/>
  <c r="AA234" i="10" l="1"/>
  <c r="X234" i="10"/>
  <c r="Z234" i="10"/>
  <c r="AD234" i="10"/>
  <c r="AE234" i="10" s="1"/>
  <c r="AG234" i="10" s="1"/>
  <c r="AC235" i="10"/>
  <c r="AF234" i="10" l="1"/>
  <c r="X235" i="10"/>
  <c r="AA235" i="10"/>
  <c r="AD235" i="10"/>
  <c r="AE235" i="10" s="1"/>
  <c r="AG235" i="10" s="1"/>
  <c r="Z235" i="10"/>
  <c r="AC236" i="10"/>
  <c r="AF235" i="10" l="1"/>
  <c r="Z236" i="10"/>
  <c r="X236" i="10"/>
  <c r="AD236" i="10"/>
  <c r="AF236" i="10" s="1"/>
  <c r="AE236" i="10"/>
  <c r="AG236" i="10" s="1"/>
  <c r="AC237" i="10"/>
  <c r="AA236" i="10"/>
  <c r="AD237" i="10" l="1"/>
  <c r="AE237" i="10" s="1"/>
  <c r="AG237" i="10" s="1"/>
  <c r="AC238" i="10"/>
  <c r="Z237" i="10"/>
  <c r="X237" i="10"/>
  <c r="AA237" i="10"/>
  <c r="AF237" i="10" l="1"/>
  <c r="AD238" i="10"/>
  <c r="AF238" i="10" s="1"/>
  <c r="Z238" i="10"/>
  <c r="AA238" i="10"/>
  <c r="X238" i="10"/>
  <c r="AC239" i="10"/>
  <c r="AE238" i="10" l="1"/>
  <c r="AG238" i="10" s="1"/>
  <c r="Z239" i="10"/>
  <c r="X239" i="10"/>
  <c r="AE239" i="10"/>
  <c r="AG239" i="10" s="1"/>
  <c r="AA239" i="10"/>
  <c r="AC240" i="10"/>
  <c r="AD239" i="10"/>
  <c r="AF239" i="10" s="1"/>
  <c r="AD240" i="10" l="1"/>
  <c r="AE240" i="10" s="1"/>
  <c r="AG240" i="10" s="1"/>
  <c r="Z240" i="10"/>
  <c r="X240" i="10"/>
  <c r="AF240" i="10"/>
  <c r="AC241" i="10"/>
  <c r="AA240" i="10"/>
  <c r="AD241" i="10" l="1"/>
  <c r="AE241" i="10" s="1"/>
  <c r="AG241" i="10" s="1"/>
  <c r="AA241" i="10"/>
  <c r="Z241" i="10"/>
  <c r="X241" i="10"/>
  <c r="AC242" i="10"/>
  <c r="AF241" i="10" l="1"/>
  <c r="X242" i="10"/>
  <c r="AD242" i="10"/>
  <c r="AE242" i="10" s="1"/>
  <c r="AG242" i="10" s="1"/>
  <c r="AC243" i="10"/>
  <c r="Z242" i="10"/>
  <c r="AA242" i="10"/>
  <c r="AF242" i="10" l="1"/>
  <c r="X243" i="10"/>
  <c r="AD243" i="10"/>
  <c r="AE243" i="10" s="1"/>
  <c r="AG243" i="10" s="1"/>
  <c r="AF243" i="10"/>
  <c r="AC244" i="10"/>
  <c r="AA243" i="10"/>
  <c r="Z243" i="10"/>
  <c r="AA244" i="10" l="1"/>
  <c r="Z244" i="10"/>
  <c r="AD244" i="10"/>
  <c r="AF244" i="10" s="1"/>
  <c r="AC245" i="10"/>
  <c r="X244" i="10"/>
  <c r="AE244" i="10" l="1"/>
  <c r="AG244" i="10" s="1"/>
  <c r="Z245" i="10"/>
  <c r="X245" i="10"/>
  <c r="AD245" i="10"/>
  <c r="AF245" i="10" s="1"/>
  <c r="AC246" i="10"/>
  <c r="AE245" i="10"/>
  <c r="AG245" i="10" s="1"/>
  <c r="AA245" i="10"/>
  <c r="AC247" i="10" l="1"/>
  <c r="AD246" i="10"/>
  <c r="AF246" i="10" s="1"/>
  <c r="AE246" i="10"/>
  <c r="AG246" i="10" s="1"/>
  <c r="Z246" i="10"/>
  <c r="AA246" i="10"/>
  <c r="X246" i="10"/>
  <c r="Z247" i="10" l="1"/>
  <c r="X247" i="10"/>
  <c r="AC248" i="10"/>
  <c r="AD247" i="10"/>
  <c r="AE247" i="10" s="1"/>
  <c r="AG247" i="10" s="1"/>
  <c r="AA247" i="10"/>
  <c r="AF247" i="10" l="1"/>
  <c r="Z248" i="10"/>
  <c r="AD248" i="10"/>
  <c r="AE248" i="10"/>
  <c r="AG248" i="10" s="1"/>
  <c r="X248" i="10"/>
  <c r="AF248" i="10"/>
  <c r="AA248" i="10"/>
  <c r="AC249" i="10"/>
  <c r="AD249" i="10" l="1"/>
  <c r="AE249" i="10" s="1"/>
  <c r="AG249" i="10" s="1"/>
  <c r="AF249" i="10"/>
  <c r="AA249" i="10"/>
  <c r="Z249" i="10"/>
  <c r="AC250" i="10"/>
  <c r="X249" i="10"/>
  <c r="AF250" i="10" l="1"/>
  <c r="AD250" i="10"/>
  <c r="AC251" i="10"/>
  <c r="X250" i="10"/>
  <c r="AA250" i="10"/>
  <c r="Z250" i="10"/>
  <c r="AE250" i="10"/>
  <c r="AG250" i="10" s="1"/>
  <c r="AA251" i="10" l="1"/>
  <c r="Z251" i="10"/>
  <c r="X251" i="10"/>
  <c r="AD251" i="10"/>
  <c r="AE251" i="10"/>
  <c r="AG251" i="10" s="1"/>
  <c r="AF251" i="10"/>
  <c r="AC252" i="10"/>
  <c r="AC253" i="10" l="1"/>
  <c r="Z252" i="10"/>
  <c r="AD252" i="10"/>
  <c r="AE252" i="10" s="1"/>
  <c r="AG252" i="10" s="1"/>
  <c r="X252" i="10"/>
  <c r="AA252" i="10"/>
  <c r="AF252" i="10" l="1"/>
  <c r="Z253" i="10"/>
  <c r="AA253" i="10"/>
  <c r="X253" i="10"/>
  <c r="AE253" i="10"/>
  <c r="AG253" i="10" s="1"/>
  <c r="AD253" i="10"/>
  <c r="AF253" i="10"/>
  <c r="AC254" i="10"/>
  <c r="Z254" i="10" l="1"/>
  <c r="AC255" i="10"/>
  <c r="AD254" i="10"/>
  <c r="AF254" i="10" s="1"/>
  <c r="AA254" i="10"/>
  <c r="X254" i="10"/>
  <c r="AE254" i="10" l="1"/>
  <c r="AG254" i="10" s="1"/>
  <c r="X255" i="10"/>
  <c r="AD255" i="10"/>
  <c r="AF255" i="10" s="1"/>
  <c r="AE255" i="10"/>
  <c r="AG255" i="10" s="1"/>
  <c r="AA255" i="10"/>
  <c r="AC256" i="10"/>
  <c r="Z255" i="10"/>
  <c r="AD256" i="10" l="1"/>
  <c r="AF256" i="10" s="1"/>
  <c r="AA256" i="10"/>
  <c r="AC257" i="10"/>
  <c r="X256" i="10"/>
  <c r="Z256" i="10"/>
  <c r="AE256" i="10" l="1"/>
  <c r="AG256" i="10" s="1"/>
  <c r="X257" i="10"/>
  <c r="AD257" i="10"/>
  <c r="AF257" i="10"/>
  <c r="AE257" i="10"/>
  <c r="AG257" i="10" s="1"/>
  <c r="AA257" i="10"/>
  <c r="AC258" i="10"/>
  <c r="Z257" i="10"/>
  <c r="AE258" i="10" l="1"/>
  <c r="AG258" i="10" s="1"/>
  <c r="AD258" i="10"/>
  <c r="AC259" i="10"/>
  <c r="Z258" i="10"/>
  <c r="X258" i="10"/>
  <c r="AA258" i="10"/>
  <c r="AF258" i="10"/>
  <c r="AC260" i="10" l="1"/>
  <c r="AD259" i="10"/>
  <c r="AF259" i="10" s="1"/>
  <c r="Z259" i="10"/>
  <c r="AA259" i="10"/>
  <c r="X259" i="10"/>
  <c r="AE259" i="10" l="1"/>
  <c r="AG259" i="10" s="1"/>
  <c r="AA260" i="10"/>
  <c r="Z260" i="10"/>
  <c r="AD260" i="10"/>
  <c r="AE260" i="10" s="1"/>
  <c r="AG260" i="10" s="1"/>
  <c r="X260" i="10"/>
  <c r="AC261" i="10"/>
  <c r="AF260" i="10" l="1"/>
  <c r="X261" i="10"/>
  <c r="AD261" i="10"/>
  <c r="AE261" i="10" s="1"/>
  <c r="AG261" i="10" s="1"/>
  <c r="AC262" i="10"/>
  <c r="Z261" i="10"/>
  <c r="AA261" i="10"/>
  <c r="AF261" i="10" l="1"/>
  <c r="AD262" i="10"/>
  <c r="AF262" i="10"/>
  <c r="AE262" i="10"/>
  <c r="AG262" i="10" s="1"/>
  <c r="AC263" i="10"/>
  <c r="AA262" i="10"/>
  <c r="Z262" i="10"/>
  <c r="X262" i="10"/>
  <c r="AC264" i="10" l="1"/>
  <c r="Z263" i="10"/>
  <c r="AA263" i="10"/>
  <c r="X263" i="10"/>
  <c r="AD263" i="10"/>
  <c r="AE263" i="10" s="1"/>
  <c r="AG263" i="10" s="1"/>
  <c r="AF263" i="10" l="1"/>
  <c r="AD264" i="10"/>
  <c r="AF264" i="10" s="1"/>
  <c r="X264" i="10"/>
  <c r="Z264" i="10"/>
  <c r="AC265" i="10"/>
  <c r="AA264" i="10"/>
  <c r="AE264" i="10" l="1"/>
  <c r="AG264" i="10" s="1"/>
  <c r="AD265" i="10"/>
  <c r="AE265" i="10" s="1"/>
  <c r="AG265" i="10" s="1"/>
  <c r="AF265" i="10"/>
  <c r="AC266" i="10"/>
  <c r="Z265" i="10"/>
  <c r="AA265" i="10"/>
  <c r="X265" i="10"/>
  <c r="AD266" i="10" l="1"/>
  <c r="AF266" i="10" s="1"/>
  <c r="AA266" i="10"/>
  <c r="AC267" i="10"/>
  <c r="X266" i="10"/>
  <c r="Z266" i="10"/>
  <c r="AE266" i="10" l="1"/>
  <c r="AG266" i="10" s="1"/>
  <c r="AC268" i="10"/>
  <c r="X267" i="10"/>
  <c r="AD267" i="10"/>
  <c r="Z267" i="10"/>
  <c r="AF267" i="10"/>
  <c r="AA267" i="10"/>
  <c r="AE267" i="10"/>
  <c r="AG267" i="10" s="1"/>
  <c r="AD268" i="10" l="1"/>
  <c r="AE268" i="10" s="1"/>
  <c r="AG268" i="10" s="1"/>
  <c r="AC269" i="10"/>
  <c r="AF268" i="10"/>
  <c r="AA268" i="10"/>
  <c r="Z268" i="10"/>
  <c r="X268" i="10"/>
  <c r="X269" i="10" l="1"/>
  <c r="AA269" i="10"/>
  <c r="AD269" i="10"/>
  <c r="AE269" i="10" s="1"/>
  <c r="AG269" i="10" s="1"/>
  <c r="AF269" i="10"/>
  <c r="Z269" i="10"/>
  <c r="AC270" i="10"/>
  <c r="Z270" i="10" l="1"/>
  <c r="AA270" i="10"/>
  <c r="AE270" i="10"/>
  <c r="AG270" i="10" s="1"/>
  <c r="AF270" i="10"/>
  <c r="X270" i="10"/>
  <c r="AD270" i="10"/>
  <c r="AC271" i="10"/>
  <c r="AC272" i="10" l="1"/>
  <c r="AE271" i="10"/>
  <c r="AG271" i="10" s="1"/>
  <c r="X271" i="10"/>
  <c r="AD271" i="10"/>
  <c r="AF271" i="10" s="1"/>
  <c r="AA271" i="10"/>
  <c r="Z271" i="10"/>
  <c r="AA272" i="10" l="1"/>
  <c r="X272" i="10"/>
  <c r="AD272" i="10"/>
  <c r="AE272" i="10" s="1"/>
  <c r="AG272" i="10" s="1"/>
  <c r="Z272" i="10"/>
  <c r="AC273" i="10"/>
  <c r="AF272" i="10" l="1"/>
  <c r="AD273" i="10"/>
  <c r="X273" i="10"/>
  <c r="Z273" i="10"/>
  <c r="AF273" i="10"/>
  <c r="AE273" i="10"/>
  <c r="AG273" i="10" s="1"/>
  <c r="AC274" i="10"/>
  <c r="AA273" i="10"/>
  <c r="AD274" i="10" l="1"/>
  <c r="X274" i="10"/>
  <c r="AA274" i="10"/>
  <c r="AF274" i="10"/>
  <c r="AE274" i="10"/>
  <c r="AG274" i="10" s="1"/>
  <c r="Z274" i="10"/>
  <c r="AC275" i="10"/>
  <c r="Z275" i="10" l="1"/>
  <c r="AD275" i="10"/>
  <c r="AE275" i="10" s="1"/>
  <c r="AG275" i="10" s="1"/>
  <c r="AA275" i="10"/>
  <c r="X275" i="10"/>
  <c r="AC276" i="10"/>
  <c r="AF275" i="10" l="1"/>
  <c r="AA276" i="10"/>
  <c r="AD276" i="10"/>
  <c r="AE276" i="10" s="1"/>
  <c r="AG276" i="10" s="1"/>
  <c r="AF276" i="10"/>
  <c r="Z276" i="10"/>
  <c r="AC277" i="10"/>
  <c r="X276" i="10"/>
  <c r="AA277" i="10" l="1"/>
  <c r="X277" i="10"/>
  <c r="AD277" i="10"/>
  <c r="AE277" i="10" s="1"/>
  <c r="AG277" i="10" s="1"/>
  <c r="AC278" i="10"/>
  <c r="Z277" i="10"/>
  <c r="AF277" i="10" l="1"/>
  <c r="AC279" i="10"/>
  <c r="Z278" i="10"/>
  <c r="AD278" i="10"/>
  <c r="AE278" i="10" s="1"/>
  <c r="AG278" i="10" s="1"/>
  <c r="AA278" i="10"/>
  <c r="X278" i="10"/>
  <c r="AF278" i="10" l="1"/>
  <c r="AD279" i="10"/>
  <c r="AF279" i="10" s="1"/>
  <c r="Z279" i="10"/>
  <c r="X279" i="10"/>
  <c r="AC280" i="10"/>
  <c r="AA279" i="10"/>
  <c r="AE279" i="10" l="1"/>
  <c r="AG279" i="10" s="1"/>
  <c r="AD280" i="10"/>
  <c r="AE280" i="10" s="1"/>
  <c r="AG280" i="10" s="1"/>
  <c r="AC281" i="10"/>
  <c r="Z280" i="10"/>
  <c r="AA280" i="10"/>
  <c r="X280" i="10"/>
  <c r="AF280" i="10" l="1"/>
  <c r="AF281" i="10"/>
  <c r="AD281" i="10"/>
  <c r="AE281" i="10"/>
  <c r="AG281" i="10" s="1"/>
  <c r="AC282" i="10"/>
  <c r="Z281" i="10"/>
  <c r="X281" i="10"/>
  <c r="AA281" i="10"/>
  <c r="AD282" i="10" l="1"/>
  <c r="AE282" i="10" s="1"/>
  <c r="AG282" i="10" s="1"/>
  <c r="AC283" i="10"/>
  <c r="X282" i="10"/>
  <c r="AA282" i="10"/>
  <c r="Z282" i="10"/>
  <c r="AF282" i="10"/>
  <c r="AC284" i="10" l="1"/>
  <c r="AA283" i="10"/>
  <c r="AD283" i="10"/>
  <c r="AF283" i="10" s="1"/>
  <c r="Z283" i="10"/>
  <c r="X283" i="10"/>
  <c r="AE283" i="10" l="1"/>
  <c r="AG283" i="10" s="1"/>
  <c r="AD284" i="10"/>
  <c r="AE284" i="10" s="1"/>
  <c r="AG284" i="10" s="1"/>
  <c r="AC285" i="10"/>
  <c r="Z284" i="10"/>
  <c r="AA284" i="10"/>
  <c r="X284" i="10"/>
  <c r="AF284" i="10" l="1"/>
  <c r="AA285" i="10"/>
  <c r="AC286" i="10"/>
  <c r="Z285" i="10"/>
  <c r="X285" i="10"/>
  <c r="AD285" i="10"/>
  <c r="AE285" i="10" s="1"/>
  <c r="AG285" i="10" s="1"/>
  <c r="AF285" i="10" l="1"/>
  <c r="X286" i="10"/>
  <c r="AD286" i="10"/>
  <c r="AE286" i="10"/>
  <c r="AG286" i="10" s="1"/>
  <c r="AC287" i="10"/>
  <c r="AF286" i="10"/>
  <c r="AA286" i="10"/>
  <c r="Z286" i="10"/>
  <c r="AA287" i="10" l="1"/>
  <c r="Z287" i="10"/>
  <c r="X287" i="10"/>
  <c r="AE287" i="10"/>
  <c r="AG287" i="10" s="1"/>
  <c r="AC288" i="10"/>
  <c r="AD287" i="10"/>
  <c r="AF287" i="10" s="1"/>
  <c r="AC289" i="10" l="1"/>
  <c r="AA288" i="10"/>
  <c r="Z288" i="10"/>
  <c r="X288" i="10"/>
  <c r="AD288" i="10"/>
  <c r="AF288" i="10" s="1"/>
  <c r="AE288" i="10" l="1"/>
  <c r="AG288" i="10" s="1"/>
  <c r="Z289" i="10"/>
  <c r="AC290" i="10"/>
  <c r="AD289" i="10"/>
  <c r="AE289" i="10" s="1"/>
  <c r="AG289" i="10" s="1"/>
  <c r="AA289" i="10"/>
  <c r="X289" i="10"/>
  <c r="AF289" i="10" l="1"/>
  <c r="AC291" i="10"/>
  <c r="Z290" i="10"/>
  <c r="X290" i="10"/>
  <c r="AF290" i="10"/>
  <c r="AD290" i="10"/>
  <c r="AE290" i="10" s="1"/>
  <c r="AG290" i="10" s="1"/>
  <c r="AA290" i="10"/>
  <c r="AA291" i="10" l="1"/>
  <c r="AC292" i="10"/>
  <c r="X291" i="10"/>
  <c r="AD291" i="10"/>
  <c r="AE291" i="10" s="1"/>
  <c r="AG291" i="10" s="1"/>
  <c r="Z291" i="10"/>
  <c r="AF291" i="10" l="1"/>
  <c r="X292" i="10"/>
  <c r="AD292" i="10"/>
  <c r="AE292" i="10" s="1"/>
  <c r="AG292" i="10" s="1"/>
  <c r="AA292" i="10"/>
  <c r="Z292" i="10"/>
  <c r="AC293" i="10"/>
  <c r="AF292" i="10" l="1"/>
  <c r="AD293" i="10"/>
  <c r="AF293" i="10" s="1"/>
  <c r="AC294" i="10"/>
  <c r="Z293" i="10"/>
  <c r="AA293" i="10"/>
  <c r="X293" i="10"/>
  <c r="AE293" i="10" l="1"/>
  <c r="AG293" i="10" s="1"/>
  <c r="AA294" i="10"/>
  <c r="X294" i="10"/>
  <c r="AD294" i="10"/>
  <c r="AF294" i="10" s="1"/>
  <c r="AE294" i="10"/>
  <c r="AG294" i="10" s="1"/>
  <c r="Z294" i="10"/>
  <c r="AC295" i="10"/>
  <c r="AC296" i="10" l="1"/>
  <c r="X295" i="10"/>
  <c r="AD295" i="10"/>
  <c r="AE295" i="10" s="1"/>
  <c r="AG295" i="10" s="1"/>
  <c r="Z295" i="10"/>
  <c r="AA295" i="10"/>
  <c r="AF295" i="10" l="1"/>
  <c r="X296" i="10"/>
  <c r="AC297" i="10"/>
  <c r="AA296" i="10"/>
  <c r="Z296" i="10"/>
  <c r="AD296" i="10"/>
  <c r="AF296" i="10" s="1"/>
  <c r="AE296" i="10" l="1"/>
  <c r="AG296" i="10" s="1"/>
  <c r="Z297" i="10"/>
  <c r="AA297" i="10"/>
  <c r="X297" i="10"/>
  <c r="AC298" i="10"/>
  <c r="AD297" i="10"/>
  <c r="AE297" i="10" s="1"/>
  <c r="AG297" i="10" s="1"/>
  <c r="AF297" i="10" l="1"/>
  <c r="AD298" i="10"/>
  <c r="AE298" i="10" s="1"/>
  <c r="AG298" i="10" s="1"/>
  <c r="AC299" i="10"/>
  <c r="AA298" i="10"/>
  <c r="X298" i="10"/>
  <c r="Z298" i="10"/>
  <c r="AF298" i="10" l="1"/>
  <c r="Z299" i="10"/>
  <c r="AA299" i="10"/>
  <c r="AE299" i="10"/>
  <c r="AG299" i="10" s="1"/>
  <c r="AD299" i="10"/>
  <c r="AF299" i="10" s="1"/>
  <c r="AC300" i="10"/>
  <c r="X299" i="10"/>
  <c r="AC301" i="10" l="1"/>
  <c r="AA300" i="10"/>
  <c r="AD300" i="10"/>
  <c r="X300" i="10"/>
  <c r="AF300" i="10"/>
  <c r="Z300" i="10"/>
  <c r="AE300" i="10"/>
  <c r="AG300" i="10" s="1"/>
  <c r="AA301" i="10" l="1"/>
  <c r="AD301" i="10"/>
  <c r="AE301" i="10" s="1"/>
  <c r="AG301" i="10" s="1"/>
  <c r="Z301" i="10"/>
  <c r="AC302" i="10"/>
  <c r="X301" i="10"/>
  <c r="AF301" i="10" l="1"/>
  <c r="AD302" i="10"/>
  <c r="AE302" i="10" s="1"/>
  <c r="AG302" i="10" s="1"/>
  <c r="AF302" i="10"/>
  <c r="AC303" i="10"/>
  <c r="Z302" i="10"/>
  <c r="AA302" i="10"/>
  <c r="X302" i="10"/>
  <c r="AA303" i="10" l="1"/>
  <c r="X303" i="10"/>
  <c r="AD303" i="10"/>
  <c r="AF303" i="10" s="1"/>
  <c r="AE303" i="10"/>
  <c r="AG303" i="10" s="1"/>
  <c r="AC304" i="10"/>
  <c r="Z303" i="10"/>
  <c r="X304" i="10" l="1"/>
  <c r="AD304" i="10"/>
  <c r="AE304" i="10"/>
  <c r="AG304" i="10" s="1"/>
  <c r="AF304" i="10"/>
  <c r="AA304" i="10"/>
  <c r="AC305" i="10"/>
  <c r="Z304" i="10"/>
  <c r="Z305" i="10" l="1"/>
  <c r="X305" i="10"/>
  <c r="AD305" i="10"/>
  <c r="AF305" i="10"/>
  <c r="AE305" i="10"/>
  <c r="AG305" i="10" s="1"/>
  <c r="AA305" i="10"/>
  <c r="G29" i="8" l="1"/>
  <c r="J7" i="8"/>
  <c r="J10" i="8" s="1"/>
  <c r="G19" i="8"/>
  <c r="G18" i="8"/>
  <c r="G23" i="8"/>
  <c r="G21" i="8"/>
  <c r="G22" i="8"/>
  <c r="G20" i="8"/>
  <c r="G26" i="8"/>
  <c r="G24" i="8"/>
  <c r="G25" i="8"/>
  <c r="G27" i="8"/>
  <c r="X8" i="6" l="1"/>
  <c r="X9" i="6"/>
  <c r="X10" i="6"/>
  <c r="X11" i="6"/>
  <c r="X12" i="6"/>
  <c r="X13" i="6"/>
  <c r="X14" i="6"/>
  <c r="X15" i="6"/>
  <c r="X16" i="6"/>
  <c r="X17" i="6"/>
  <c r="X18" i="6"/>
  <c r="X19" i="6"/>
  <c r="X20" i="6"/>
  <c r="X21" i="6"/>
  <c r="X22" i="6"/>
  <c r="X23" i="6"/>
  <c r="X24" i="6"/>
  <c r="X25" i="6"/>
  <c r="X26" i="6"/>
  <c r="X27" i="6"/>
  <c r="X28" i="6"/>
  <c r="X29" i="6"/>
  <c r="X30" i="6"/>
  <c r="X31" i="6"/>
  <c r="X32" i="6"/>
  <c r="X33" i="6"/>
  <c r="X34" i="6"/>
  <c r="X35" i="6"/>
  <c r="X7" i="6"/>
  <c r="F29" i="8" l="1"/>
  <c r="F28" i="8" l="1"/>
  <c r="G28" i="8"/>
  <c r="K7" i="8" s="1"/>
  <c r="K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tc={E4A4D5FE-330D-478C-BD88-7C5E62A8B4E8}</author>
  </authors>
  <commentList>
    <comment ref="B29" authorId="0" shapeId="0" xr:uid="{E4A4D5FE-330D-478C-BD88-7C5E62A8B4E8}">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Beim Bezug vom Gesamtpaket zu Ehe sind die Preise für Ehe-Basis und Ehe-Erweitert zu addieren.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tc={FFB75D17-F18D-452A-BB3B-AA82F2D9B345}</author>
    <author>tc={AF8D36FA-2578-4170-A69B-0851CBF989B2}</author>
    <author>tc={1AB5A730-AC6E-4CD2-B840-88AFF0ABF32D}</author>
    <author>tc={0CF94DC3-1CB5-4D4D-80E4-8E10EBB1EE6E}</author>
    <author>tc={A9462AEA-D92C-447D-BB54-F402484F2950}</author>
    <author>tc={EC478CE3-4F38-4E03-A36A-2E6379408550}</author>
  </authors>
  <commentList>
    <comment ref="K6" authorId="0" shapeId="0" xr:uid="{FFB75D17-F18D-452A-BB3B-AA82F2D9B345}">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Kosten des Betriebs der technischen Infrastruktur</t>
        </r>
      </text>
    </comment>
    <comment ref="L6" authorId="1" shapeId="0" xr:uid="{AF8D36FA-2578-4170-A69B-0851CBF989B2}">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Kosten der fachlichen Weiterentwicklung der Software und des Changemanagements</t>
        </r>
      </text>
    </comment>
    <comment ref="M6" authorId="2" shapeId="0" xr:uid="{1AB5A730-AC6E-4CD2-B840-88AFF0ABF32D}">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Nutzungsentgelte für die vom EfA-Dienst genutzte Plattform</t>
        </r>
      </text>
    </comment>
    <comment ref="N6" authorId="3" shapeId="0" xr:uid="{0CF94DC3-1CB5-4D4D-80E4-8E10EBB1EE6E}">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Kosten, die unmittelbar dem Betrieb des Online-Dienstes (inkl. Wartung und Support)</t>
        </r>
      </text>
    </comment>
    <comment ref="O6" authorId="4" shapeId="0" xr:uid="{A9462AEA-D92C-447D-BB54-F402484F295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Inanspruchnahme des EfA-Dienstes direkt zuordenbare Kosten</t>
        </r>
      </text>
    </comment>
    <comment ref="D19" authorId="5" shapeId="0" xr:uid="{EC478CE3-4F38-4E03-A36A-2E637940855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das Paket Ehe-Komplett sind die Produkte "Ehe-Basis" und "Ehe-Erweitert" zusammen zu rechnen.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<sst xmlns="http://schemas.openxmlformats.org/spreadsheetml/2006/main" count="534" uniqueCount="236">
  <si>
    <t>Leistungsebene</t>
  </si>
  <si>
    <t>EfA-Leistungen</t>
  </si>
  <si>
    <t>Ja/Nein</t>
  </si>
  <si>
    <t>(Bitte Wählen)</t>
  </si>
  <si>
    <t>Nein</t>
  </si>
  <si>
    <t>Ja</t>
  </si>
  <si>
    <t>Ebene</t>
  </si>
  <si>
    <t>Nr.</t>
  </si>
  <si>
    <t>Themenfeld</t>
  </si>
  <si>
    <t>OD-ID</t>
  </si>
  <si>
    <t>Kosten</t>
  </si>
  <si>
    <t>a)</t>
  </si>
  <si>
    <t>b)</t>
  </si>
  <si>
    <t>c)</t>
  </si>
  <si>
    <t>d)</t>
  </si>
  <si>
    <t>e)</t>
  </si>
  <si>
    <t>2 - Mehr- oder Mindereinnahmen</t>
  </si>
  <si>
    <t>3 - Kosten für Service-Owner/Fachliche Leitstellen</t>
  </si>
  <si>
    <t>Identifikation</t>
  </si>
  <si>
    <t>Verteilungsschlüssel</t>
  </si>
  <si>
    <t>Verteilungsparameter</t>
  </si>
  <si>
    <t>Mitnutzungsquote</t>
  </si>
  <si>
    <t>Paketparameter</t>
  </si>
  <si>
    <t>Paketname</t>
  </si>
  <si>
    <t>Informationen je Online-Dienst</t>
  </si>
  <si>
    <t>Land</t>
  </si>
  <si>
    <t>Schlüssel</t>
  </si>
  <si>
    <t>Königsteiner Schlüssel</t>
  </si>
  <si>
    <t>Bund [Ja/Nein]</t>
  </si>
  <si>
    <t>Bund</t>
  </si>
  <si>
    <t>Anteil</t>
  </si>
  <si>
    <t>Anteil Gesamtbevölkerung</t>
  </si>
  <si>
    <t>Handwerkskammern</t>
  </si>
  <si>
    <t>Länder</t>
  </si>
  <si>
    <t>Bayern</t>
  </si>
  <si>
    <t>Berlin</t>
  </si>
  <si>
    <t>Brandenburg</t>
  </si>
  <si>
    <t>Bremen</t>
  </si>
  <si>
    <t>Hamburg</t>
  </si>
  <si>
    <t>Hessen</t>
  </si>
  <si>
    <t>Mecklenburg-Vorpommern</t>
  </si>
  <si>
    <t>Niedersachsen</t>
  </si>
  <si>
    <t>Nordrhein Westfalen</t>
  </si>
  <si>
    <t>Rheinland-Pfalz</t>
  </si>
  <si>
    <t>Saarland</t>
  </si>
  <si>
    <t>Sachsen</t>
  </si>
  <si>
    <t>Sachsen-Anhalt</t>
  </si>
  <si>
    <t>Schleswig-Holstein</t>
  </si>
  <si>
    <t>Thüringen</t>
  </si>
  <si>
    <t>Summe</t>
  </si>
  <si>
    <t>Anteile</t>
  </si>
  <si>
    <t>Modifizierter Königsteiner Schlüssel</t>
  </si>
  <si>
    <t>Auswahl Land</t>
  </si>
  <si>
    <t>Verfügbar</t>
  </si>
  <si>
    <t>Verfügbarkeit</t>
  </si>
  <si>
    <t>Vollständig</t>
  </si>
  <si>
    <t>Anteil =&gt;</t>
  </si>
  <si>
    <t>Zielgruppe</t>
  </si>
  <si>
    <t>Alle</t>
  </si>
  <si>
    <t>Leistungsübersicht</t>
  </si>
  <si>
    <t>Unternehmensführung &amp; -entwicklung</t>
  </si>
  <si>
    <t>Familie &amp; Kind</t>
  </si>
  <si>
    <t>Planen &amp; Bauen</t>
  </si>
  <si>
    <t>Umwelt</t>
  </si>
  <si>
    <t>Engagement &amp; Hobby</t>
  </si>
  <si>
    <t>Bildung</t>
  </si>
  <si>
    <t>Arbeit &amp; Ruhestand</t>
  </si>
  <si>
    <t>Ihre Informationen</t>
  </si>
  <si>
    <t>Kommune</t>
  </si>
  <si>
    <t>Die Leistungen welches umsetzenden Landes können Sie hier einsehen?</t>
  </si>
  <si>
    <t>Aus welchem Themenfeld stammen diese Leistungen?</t>
  </si>
  <si>
    <t>Informationen zum Leistunsangebot</t>
  </si>
  <si>
    <t>Welcher Regierungsebene sind sie zugehörig?</t>
  </si>
  <si>
    <t>Wieviele Einwohner*Innen hat Ihre Kommune?</t>
  </si>
  <si>
    <t>Welchem Land sind Sie zugehörig?</t>
  </si>
  <si>
    <t>In welchem Land liegt Ihre Kommune?</t>
  </si>
  <si>
    <t>OZG-ID</t>
  </si>
  <si>
    <t>OZG-Leistung [OZG-ID]</t>
  </si>
  <si>
    <t>Dienstsuche</t>
  </si>
  <si>
    <t>[Ja/Nein]</t>
  </si>
  <si>
    <t>Gesamt</t>
  </si>
  <si>
    <t>Einzeln</t>
  </si>
  <si>
    <t>Im Paket</t>
  </si>
  <si>
    <t>Paketverfügbarkeit</t>
  </si>
  <si>
    <t>Vefügbarkeit</t>
  </si>
  <si>
    <t>Information</t>
  </si>
  <si>
    <t>In den Warenkorb...</t>
  </si>
  <si>
    <t>einzeln</t>
  </si>
  <si>
    <t>Zeile</t>
  </si>
  <si>
    <t>Ursprungsdaten</t>
  </si>
  <si>
    <t>Ohne nicht verfügbare &amp; ohne nicht vollständige</t>
  </si>
  <si>
    <t>Ohne nicht relevante</t>
  </si>
  <si>
    <t>Warenkorb</t>
  </si>
  <si>
    <t>X</t>
  </si>
  <si>
    <t>Helfer</t>
  </si>
  <si>
    <t>Vergleich</t>
  </si>
  <si>
    <t>Ohne Leere Zeilen</t>
  </si>
  <si>
    <t>Aufschlagsfaktor für Einzelleistungen</t>
  </si>
  <si>
    <t>Paketmultipliktor</t>
  </si>
  <si>
    <t>Index</t>
  </si>
  <si>
    <t>Domäne</t>
  </si>
  <si>
    <t>Verteilungsbestimmung</t>
  </si>
  <si>
    <t>Preis für Sie</t>
  </si>
  <si>
    <t>Helfer 1</t>
  </si>
  <si>
    <t>im Paket</t>
  </si>
  <si>
    <t>Bevölkerung</t>
  </si>
  <si>
    <t>Baden-Württemberg</t>
  </si>
  <si>
    <t>Nordrhein-Westfalen</t>
  </si>
  <si>
    <t>Anzahl der Pakete</t>
  </si>
  <si>
    <t>Helfer 2</t>
  </si>
  <si>
    <t>Helfer 3</t>
  </si>
  <si>
    <t>Helfer 4</t>
  </si>
  <si>
    <t>Helfer 5</t>
  </si>
  <si>
    <t>Helfer 6</t>
  </si>
  <si>
    <t>Helfer 7</t>
  </si>
  <si>
    <t xml:space="preserve"> ...davon in Paketen</t>
  </si>
  <si>
    <t>... davon einzeln</t>
  </si>
  <si>
    <t>Betrag</t>
  </si>
  <si>
    <t>Anzahl</t>
  </si>
  <si>
    <t>Helfer 8</t>
  </si>
  <si>
    <t>Helfer 9</t>
  </si>
  <si>
    <t>Hinweis</t>
  </si>
  <si>
    <t>Geburtsanzeige</t>
  </si>
  <si>
    <t>Adoption</t>
  </si>
  <si>
    <t>Pflegekindervermittlung und Pflegekindergeld</t>
  </si>
  <si>
    <t>Gewährung von Hilfen zur Erziehung</t>
  </si>
  <si>
    <t>Kindertagesbetreuung</t>
  </si>
  <si>
    <t>Beistandschaft</t>
  </si>
  <si>
    <t>Namensbestimmung</t>
  </si>
  <si>
    <t>Ehe-Basis</t>
  </si>
  <si>
    <t>Ehe-Erweitert</t>
  </si>
  <si>
    <t>Anmerkungen zur Preisübersicht</t>
  </si>
  <si>
    <t>Inhalt</t>
  </si>
  <si>
    <t>Die Preise verstehen sich als Netto-Preise, ggf. zzgl. Umsatzsteuer.</t>
  </si>
  <si>
    <t xml:space="preserve">Dem Preismodell liegt die Annahme zu Grunde, dass eine zentrale Verantwortung im Sinne der DSGVO beim betreibenden Land liegt („Hamburger Modell“ bzw. OZG 2.0). Das betrifft insbesondere auch Aufwand im Rahmen der Betroffenenrechte gemäß DSGVO. </t>
  </si>
  <si>
    <t>Grundsätzlich werden die Kosten nach Einwohnerzahl zwischen den Bundesländern aufgeteilt. Es gibt keine anderslautenden Beschlüsse (vgl. Protokoll AL-Runde 24.08.2022)</t>
  </si>
  <si>
    <t>Kinderwunsch - Online</t>
  </si>
  <si>
    <t>Unterhaltsvorschuss - Online</t>
  </si>
  <si>
    <t>Erklärung zur Vaterschafts-/Mutterschaftsanerkennung &amp; Sorgeerklärung</t>
  </si>
  <si>
    <t>Angebotenes Produkt</t>
  </si>
  <si>
    <t>Leika</t>
  </si>
  <si>
    <t>Angebotene Produkte</t>
  </si>
  <si>
    <t>Produkt [OZG-ID]</t>
  </si>
  <si>
    <t>Bevölkerungsdaten</t>
  </si>
  <si>
    <t>Bevölkerung: Bundesländer, Stichtag</t>
  </si>
  <si>
    <t>Fortschreibung des Bevölkerungsstandes</t>
  </si>
  <si>
    <t>Bevölkerungsstand (Anzahl)</t>
  </si>
  <si>
    <t>Bundesländer</t>
  </si>
  <si>
    <t>Kürzel</t>
  </si>
  <si>
    <t>Stichtag 31.12.2020</t>
  </si>
  <si>
    <t>Anteil an 
Gesamtbevölkerung</t>
  </si>
  <si>
    <t>Königssteiner-Schlüssel</t>
  </si>
  <si>
    <t>Anzahl Kommunen</t>
  </si>
  <si>
    <t>BW</t>
  </si>
  <si>
    <t>BY</t>
  </si>
  <si>
    <t>BE</t>
  </si>
  <si>
    <t>BB</t>
  </si>
  <si>
    <t>HB</t>
  </si>
  <si>
    <t>HH</t>
  </si>
  <si>
    <t>HE</t>
  </si>
  <si>
    <t>MV</t>
  </si>
  <si>
    <t>NI</t>
  </si>
  <si>
    <t>NW</t>
  </si>
  <si>
    <t>RP</t>
  </si>
  <si>
    <t>SL</t>
  </si>
  <si>
    <t>SN</t>
  </si>
  <si>
    <t>ST</t>
  </si>
  <si>
    <t>SH</t>
  </si>
  <si>
    <t>TH</t>
  </si>
  <si>
    <t>Gemeinden nach Statista Stichtag 31.12.2020</t>
  </si>
  <si>
    <t>Ab 2011: Ergebnisse auf Grundlage des Zensus 2011.</t>
  </si>
  <si>
    <t xml:space="preserve">© Statistisches Bundesamt (Destatis), 2021 | Stand: 21.06.2021 </t>
  </si>
  <si>
    <t xml:space="preserve">Quelle Bevölkerungsstand: </t>
  </si>
  <si>
    <t>https://www.destatis.de/DE/Themen/Gesellschaft-Umwelt/Bevoelkerung/Bevoelkerungsstand/Tabellen/bevoelkerung-nichtdeutsch-laender.html</t>
  </si>
  <si>
    <t>Quelle Königsteiner Schlüssel:</t>
  </si>
  <si>
    <t>Bekanntmachung des Königsteiner Schlüssels für das Jahr 2019</t>
  </si>
  <si>
    <t>vom: 21.04.2021</t>
  </si>
  <si>
    <t>Gemeinsame Wissenschaftskonferenz – Büro –</t>
  </si>
  <si>
    <t>BAnz AT 06.05.2021 B8</t>
  </si>
  <si>
    <t>3 Preismodelloptionen</t>
  </si>
  <si>
    <t>1. Option</t>
  </si>
  <si>
    <t>2. Option</t>
  </si>
  <si>
    <t>Die Preise beziehen sich als Jahrespreise pro Jahr für die Jahre 2023/2024. Für das Jahr 2023 sollen die Kosten durch Projektmittel realisiert werden.</t>
  </si>
  <si>
    <t>LINK</t>
  </si>
  <si>
    <t>IT-PLR 2023-07</t>
  </si>
  <si>
    <t>Die Preise regeln nur den Betrieb der Dienste selbst. Unbenommen sind davon Kosten der Anbindung, spezfischer Beratungsbedarf oder Unterstützung für PVOG-Pflege bzw. Alternativen dazu.</t>
  </si>
  <si>
    <r>
      <t xml:space="preserve">Dem Preismodell liegen die “Mindestanforderungen für den Betrieb von EfA-Diensten“ (AG RaBe-EfA) (Beschluss: IT-PLR 2023-07). Das betrifft konkret:
</t>
    </r>
    <r>
      <rPr>
        <sz val="11"/>
        <color theme="1"/>
        <rFont val="Calibri"/>
        <family val="2"/>
      </rPr>
      <t xml:space="preserve">● </t>
    </r>
    <r>
      <rPr>
        <sz val="11"/>
        <color theme="1"/>
        <rFont val="Calibri"/>
        <family val="2"/>
        <scheme val="minor"/>
      </rPr>
      <t xml:space="preserve">Das betreibende Land (BeLa) stellt den Betriebsverantwortlichen (BeV), die unter R3 genannten Verantwortungen sind berücksichtigt.
</t>
    </r>
    <r>
      <rPr>
        <sz val="11"/>
        <color theme="1"/>
        <rFont val="Calibri"/>
        <family val="2"/>
      </rPr>
      <t>●</t>
    </r>
    <r>
      <rPr>
        <sz val="11"/>
        <color theme="1"/>
        <rFont val="Calibri"/>
        <family val="2"/>
        <scheme val="minor"/>
      </rPr>
      <t xml:space="preserve"> Das betreibende Land (BeLa) stellt sicher, dass eine Gremienstruktur (R1 und R2) aufgebaut und betrieben wird.
● Das betreibende Land (BeLa) übernimmt keine Aufgaben, die beim Mitnutzungsverantwortlichen (MiV) nach R5 beziffert werden, insbesondere keinen First-Level-Support für Inanspruchnehmende (bspw. via 115) des Dienstes. Dies betrifft auch die Aufgaben der Rollen R6, R7 und R8.</t>
    </r>
  </si>
  <si>
    <t>99107021017000 Unterhaltsvorschuss Bewilligung 	
99107102017000 Unterhaltsvorschuss Jährliche Anspruchsüberprüfung Bewilligung
99107103017000 Unterhaltsvorschuss Änderungsmitteilung Bewilligung</t>
  </si>
  <si>
    <t>99072002077000 Geltendmachung von Unterhaltsansprüchen Beratung und Unterstützung
99072001077000 Vaterschaftsfeststellung Beratung und Unterstützung
99016001044000 Beistandschaft durch das Jugendamt Aufhebung</t>
  </si>
  <si>
    <t>99060009080000 sozialpädagogische Familenhilfe Gewährung
99060006080000 Hilfe zur Erziehung Gewährung
99060005080000 Hilfe für junge Volljährige und Nachbetreuung Gewährung
99060008080000 intensive sozialpädagogische Einzelbetreuung Gewährung
99060010080000 Teilnahme an sozialer Gruppenarbeit Gewährung
99060001080000 Eingliederungshilfe für Kinder und Jugendliche mit seelischer Behinderung oder drohender seelischer Behinderung Gewährung
99060002080000 Erziehung in einer Tagesgruppe Gewährung
99060004080000 Heimerziehung Gewährung
99060007080000 Hilfe zur Erziehung in Vollzeitpflege Gewährung
99060011113000 Erziehungsbeistand / Betreuungshelfer Unterstützung</t>
  </si>
  <si>
    <t>99013018207000 Begleitung des Kindes auf der Suche nach der Herkunft Begleitung 
99013019207000 Bereiterklärung der Adoptionsbewerber zur Annahme eines ihnen zur internationalen Adoption vorgeschlagenen Kindes, Begleitung
99013020037000 Eignungsfeststellung von Adoptionsbewerber:innen für eine Inlandsadoption Festlegung
99013021117000 Eignungsfeststellung von Adoptionsbewerber:innen für eine internationale Adoption (allgemein) Feststellung
99013022037000 Eignungsfeststellung von Adoptionsbewerber:innen für eine internationale Adoption (länderspezifisch) Feststellung
77000000008241 Erklärung, durch die der Vater auf die Übertragung der Sorge verzichtet, Begleitung
99013024207000 Fremdkindadoption eines Kindes in Deutschland, Inlandsaoption, 
99013025111000 Gebührenerhebung bei einer internationalen Adoption Erhebung
99013002024000 Internationale Adoption eines Kindes Begleitung
99013027207000 Internationale Adoption eines Kindes Beschluss der Umwandlung einer schwachen in eine starke Adoption, Begleitung
99013028207000 Stiefkindadoption eines Kindes in Deutschland, Inlandadoption, Begleitung 
99013003025000 Verfahren zur Annahme als Kind Beratung und Belehrung im Rahmen der Ersetzung der Einwilligung eines Elternteils
99013017022000 Verlängerung der § 2d AdVermiG-Bescheinigung bei einer internationalen Adoption
99013008109000 Vermittlungsakten Einsicht gewähren
99013030207000 Verwandtenadoption eines Kindes in Deutschland, Inlandadoption, Begleitung 
99013006207000 Widerrufserklärung der Einwilligung des Kindes in die Annahme als Kind Begleitung</t>
  </si>
  <si>
    <t>99013032207000 Allgemeine Vollzeitpflege
99013033207000 Befristete Vollzeitpflege 
99013046068000 Beitragsübernahme der Unfallversicherung von Pflegepersonen
99013034173000 Bezuschussung Altersabsicherung von Pflegepersonen
99013035029000 Eignungsprüfung für interessierte Pflegeeltern
99013036207000 Einmalige Leistung bei Aufnahme eines Pflegekindes
99013041207000 Fortführung der Unterbringung / Hilfe für junge Volljährige
99013037207000 Heilpädagogische Vollzeitpflege
99013042173000 Leistungen der Krankenhilfe - Übernahme von Beiträgen für eine freiwillige Krankenversicherung
99013043173000 Leistungen der Krankenhilfe - Zuzahlungen und Eigenanteile 
99013038037000 Monatliche Pauschalbeträge für laufende Leistungen zum Unterhalt der in Pflegefamilien untergebrachten Minderjährigen und jungen Volljährige
99013044207000 Nachbetreuung nach Beendigung der Vollzeitpflege 
77000000008263 Sonstige Annexleistungen
99013039207000 Sonderpädagogische Vollzeitpflege
99013040207000 Vollzeitpflege für ältere Kinder und Jugendliche
99013045207000 Verbleiben eines Kindes bei Pflegeperson, Begleitung</t>
  </si>
  <si>
    <t>77000000008437 Geburtsanzeige (durch Einrichtungen)
99027006261000 Anzeige einer Geburt Entgegennahme</t>
  </si>
  <si>
    <t>99133001026000 Vaterschaftsanerkennung
99133002026000 Mutterschaftsanerkennung
99013005026000 Sorgeerklärung Beurkundung</t>
  </si>
  <si>
    <t>99400021017000 Förderung von Kinderwunschbehandlungen Bewilligung
99400021274000 Förderung von Kinderwunschbehandlungen Verwendungsnachweisprüfung - Auszahlungsantrag</t>
  </si>
  <si>
    <t>99041004034000 Tageseinrichtungen und Kindertagespflege Aufnahme
99107007010000 Gebühr für Kindertageseinrichtungen Befreiung
77000000008470 Tageseinrichtungen und Kindertagespflege Anmeldung
99107007149000 Gebühr für Kindertageseinrichtungen Ermäßigung
99071005080000 Förderung in Tageseinrichtungen und Kindertagespflege Gewährung
99071007068000 Elternbeitrag Übernahme
99071007002000 Elternbeitrag Festsetzung
77000000000401 Kita-Gutschein beantragen</t>
  </si>
  <si>
    <t>99027006261003 Anzeige einer Geburt Entgegennahme Ergänzende Datenlieferung</t>
  </si>
  <si>
    <t>99059002012000	Ehefähigkeitszeugnis Ausstellung
99059002012002	Ehefähigkeitszeugnis Ausstellung von Deutschen ohne jemals mit Inlandswohnsitz
99059001104000	Eheschließung Anmeldung (und Voranmeldung)</t>
  </si>
  <si>
    <t>99059007026000 (Alt 77000000007629)	Eheschließung Nachbeurkundung Beurkundung
99059007026001 (Alt 77000000007630)	Eheschließung Nachbeurkundung Beurkundung von im Ausland geschlossenen Ehen Deutscher
99059007026002 (Alt 77000000007628)	Eheschließung Nachbeurkundung Beurkundung von im Ausland geschlossenen Ehen Deutscher ohne jemals mit Inlandswohnsitz oder gewöhnlichem Aufenthalt
99079003012000	Lebenspartnerschaftsurkunde Ausstellung
99079003012001	Lebenspartnerschaftsurkunde Ausstellung bei Begründung der Lebenspartnerschaft im Ausland
99059004012000	Eheurkunde Ausstellung
99059004012001	Eheurkunde Ausstellung bei Eheschließung im Ausland oder ehemaligen deutschen Gebiet</t>
  </si>
  <si>
    <t>Enthält anteilig 45000€ Weiterentwicklungskosten</t>
  </si>
  <si>
    <t>Enthält anteilig 50000€ Weiterentwicklungskosten</t>
  </si>
  <si>
    <t>Enthält anteilig 75000€ Weiterentwicklungskosten</t>
  </si>
  <si>
    <t>Enthält anteilig 25000€ Weiterentwicklungskosten</t>
  </si>
  <si>
    <t>Enthält anteilig 30000€ Weiterentwicklungskosten</t>
  </si>
  <si>
    <t>Enthält anteilig 100000€ Weiterentwicklungskosten</t>
  </si>
  <si>
    <t>Enthält anteilig 10000€ Weiterentwicklungskosten</t>
  </si>
  <si>
    <t/>
  </si>
  <si>
    <t>10035</t>
  </si>
  <si>
    <t>10018</t>
  </si>
  <si>
    <t>10011</t>
  </si>
  <si>
    <t>10013</t>
  </si>
  <si>
    <t>10003</t>
  </si>
  <si>
    <t>10001/10009</t>
  </si>
  <si>
    <t>10007</t>
  </si>
  <si>
    <t>10019</t>
  </si>
  <si>
    <t>10025/10026</t>
  </si>
  <si>
    <t>10026/10028</t>
  </si>
  <si>
    <t>Coming Soon: Elterngeld Digital</t>
  </si>
  <si>
    <t>Coming Soon: Negativbescheinigung aus dem Sorgeregister</t>
  </si>
  <si>
    <t>IT-PLR 2022-21</t>
  </si>
  <si>
    <t>Je Online-Dienst wird für Chance Management ein Anteil einer Stelle als Betriebsverantwortliche besetzt, abhängig von Komplexitäten des jeweiligen Online-Dienstes.</t>
  </si>
  <si>
    <t>Die Leistungen werden im EfA-Marktplatz (von Govdigital) auf Basis der FIT-Store-2.0-Verträge eingestellt – und Ländern (bzw. dessen Kommunalvertretungen) angeboten.  Auf landesinterne Verteilmechanismen hat das Preismodell daher keinen Einfluss. Die Funktionen zur Ermittlung kommunaler Preise haben nur informellen Charakter.</t>
  </si>
  <si>
    <t>Anstelle einer fiktiven Mitnutzungsquote von 50% (vgl. Protokoll der AL-Runde am 24.08.2022) wurde für jeden Online-Dienst eine erwartbare Mitnutzungsquote ermitteln. Dabei wurde sehr stark auf die gezeichneten Letter-of-Intents orientiert - mit der Annahme, dass Länder die Dienste in Gänze abnehmen.
● Die Mitnutzungsquote variiert daher von 20% bis 75%.
● Sollte die tatsächliche Mitnutzungsquote deutlich hinter der erwarteten Mitnutzungsquote liegen, behält sich die Freie Hansestadt Bremen vor, den Dienst auszusetzen.</t>
  </si>
  <si>
    <t>In der Regel werden die Leistungen auf OZG-Ebene angeboten. In der Regel gibt es je OZG-Leistung mehrere Online-Dienste, die aber nur als geschlossene Einheit angeboten werden.
● Ausnahme: Bei Ehe werden sechs Online-Dienste zu 3 OZG-Leistungen als 2 Pakete angeboten (Basis und Komplett. Komplett besteht aus den Preisen für Basis und Erweitert)
● Die OZG-Leistung „Sorgeerklärung” umfasst zwei Online-Dienste (Sorgeerklärung, Negativbescheinigung aus dem Sorgeregister). Die Negativbescheinigung wird separat angeboten, die Sorgeerklärung zusammen mit Vaterschafts- und Mutterschaftsanerkennung</t>
  </si>
  <si>
    <t>Die eingepreisten Preise für Weiterentwicklung der Online-Dienste basieren auf Annahmen der aktuellen Umsetzungskoordinatoren. Der Umfang basiert auf Annahmen hinsichtlich Änderungshäufigkeiten der Rechtslage, Änderungen durch neue Standards sowie allgemeiner Weiterentwicklung. Ein Steuerungskreis (vgl. AG RaBe-EfA) entscheidet über die Verwendung und Anpassung der Höhe für Folgezeiträume.</t>
  </si>
  <si>
    <t>Gemäß IT-PLR 2022-21 Punkt 5c sind drei Kostenszenarien einer eher hohen, einer eher niedrigen sowie der voraussichtlich erwarteten Ausprägung der Nachnutzung.
● Die hier genannnten Preise entsprechen der voraussichtlich erwarteteten Ausprägung der Nachnutzung.
● Szenario einer eher hohen Ausprägung der Nachnutzung: 90% der genannten Preise
● Szenario einer eher niedrigen Ausprägung der Nachnutzung: 110% der genannten Preise</t>
  </si>
  <si>
    <t xml:space="preserve">Unsere Webseite: https://www.mitnutzungsportal.bremen.de </t>
  </si>
  <si>
    <t>Link</t>
  </si>
  <si>
    <t>Fragen zu den Diensten: info@betriebskoordination.bremen.de</t>
  </si>
  <si>
    <t>1 - IT-Planungsrat 2021/24</t>
  </si>
  <si>
    <t>Gemäß IT-PLR 2022-21 Punkt 5d sind Angaben zur periodischen Anpassung zu benennen. Diese sind durch Beschluss der AL-Runde vom 24.08.2022 vorgegeben ("Die Preise für EfA-Dienste sind daher in einem zweijährigen Turnus mit mindestens einem Jahr Vorlauf zu aktualisieren.", gemeint ist hier mit ungeraden Jahren jeweils beginnend)</t>
  </si>
  <si>
    <t>Kosten des Betriebs der technischen Infrastruktur</t>
  </si>
  <si>
    <t>Kosten der fachlichen Weiterentwicklung der Software und des Changemanagements</t>
  </si>
  <si>
    <t>Nutzungsentgelte für die vom EfA-Dienst genutzte Plattform</t>
  </si>
  <si>
    <t>Kosten, die unmittelbar dem Betrieb des Online-Dienstes (inkl. Wartung und Support)</t>
  </si>
  <si>
    <t>Inanspruchnahme des EfA-Dienstes direkt zuordenbare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</si>
</sst>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407]_-;\-* #,##0.00\ [$€-407]_-;_-* &quot;-&quot;??\ [$€-407]_-;_-@_-"/>
    <numFmt numFmtId="165" formatCode="0.0000%"/>
    <numFmt numFmtId="166" formatCode="0.00000%"/>
    <numFmt numFmtId="167" formatCode="0.000000%"/>
    <numFmt numFmtId="168" formatCode="#,##0.00\ &quot;€&quot;"/>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i/>
      <sz val="11"/>
      <color theme="1"/>
      <name val="Calibri"/>
      <family val="2"/>
      <scheme val="minor"/>
    </font>
    <font>
      <i/>
      <sz val="11"/>
      <color theme="0"/>
      <name val="Calibri"/>
      <family val="2"/>
      <scheme val="minor"/>
    </font>
    <font>
      <sz val="11"/>
      <color theme="1"/>
      <name val="Calibri"/>
      <family val="2"/>
    </font>
    <font>
      <b/>
      <sz val="11"/>
      <color theme="0"/>
      <name val="Calibri"/>
      <family val="2"/>
      <scheme val="minor"/>
    </font>
    <font>
      <sz val="11"/>
      <color rgb="FF003366"/>
      <name val="Calibri"/>
      <family val="2"/>
      <scheme val="minor"/>
    </font>
    <font>
      <b/>
      <sz val="12"/>
      <color theme="0"/>
      <name val="Calibri"/>
      <family val="2"/>
      <scheme val="minor"/>
    </font>
    <font>
      <sz val="10"/>
      <color indexed="8"/>
      <name val="Calibri"/>
      <family val="2"/>
      <scheme val="minor"/>
    </font>
    <font>
      <sz val="10"/>
      <color rgb="FF003366"/>
      <name val="Arial"/>
      <family val="2"/>
    </font>
    <font>
      <sz val="10"/>
      <color rgb="FF003366"/>
      <name val="Calibri"/>
      <family val="2"/>
      <scheme val="minor"/>
    </font>
    <font>
      <b/>
      <sz val="10"/>
      <color rgb="FF003366"/>
      <name val="Arial"/>
      <family val="2"/>
    </font>
    <font>
      <b/>
      <i/>
      <sz val="11"/>
      <color rgb="FF003366"/>
      <name val="Calibri"/>
      <family val="2"/>
      <scheme val="minor"/>
    </font>
    <font>
      <b/>
      <sz val="11"/>
      <color rgb="FF003366"/>
      <name val="Calibri"/>
      <family val="2"/>
      <scheme val="minor"/>
    </font>
    <font>
      <sz val="10"/>
      <name val="Arial"/>
      <family val="2"/>
    </font>
    <font>
      <b/>
      <sz val="10"/>
      <name val="Arial"/>
      <family val="2"/>
    </font>
    <font>
      <b/>
      <sz val="10"/>
      <color indexed="8"/>
      <name val="Calibri"/>
      <family val="2"/>
      <scheme val="minor"/>
    </font>
    <font>
      <b/>
      <i/>
      <sz val="11"/>
      <color theme="1"/>
      <name val="Calibri"/>
      <family val="2"/>
      <scheme val="minor"/>
    </font>
    <font>
      <i/>
      <sz val="10"/>
      <name val="Arial"/>
      <family val="2"/>
    </font>
    <font>
      <u/>
      <sz val="11"/>
      <color theme="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ECF2FA"/>
        <bgColor indexed="64"/>
      </patternFill>
    </fill>
    <fill>
      <patternFill patternType="solid">
        <fgColor rgb="FFFFFF00"/>
        <bgColor indexed="64"/>
      </patternFill>
    </fill>
    <fill>
      <patternFill patternType="solid">
        <fgColor rgb="FF002060"/>
        <bgColor indexed="64"/>
      </patternFill>
    </fill>
    <fill>
      <patternFill patternType="solid">
        <fgColor rgb="FFC5D9F1"/>
        <bgColor indexed="64"/>
      </patternFill>
    </fill>
  </fills>
  <borders count="7">
    <border>
      <left/>
      <right/>
      <top/>
      <bottom/>
      <diagonal/>
    </border>
    <border>
      <left/>
      <right/>
      <top/>
      <bottom style="thin">
        <color theme="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theme="1"/>
      </top>
      <bottom style="double">
        <color theme="1"/>
      </bottom>
      <diagonal/>
    </border>
    <border>
      <left/>
      <right/>
      <top style="hair">
        <color auto="1"/>
      </top>
      <bottom style="hair">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0" fontId="22" fillId="0" borderId="0" applyNumberFormat="0" applyFill="0" applyBorder="0" applyAlignment="0" applyProtection="0"/>
  </cellStyleXfs>
  <cellXfs count="109">
    <xf numFmtId="0" fontId="0" fillId="0" borderId="0" xfId="0"/>
    <xf numFmtId="0" fontId="0" fillId="0" borderId="1" xfId="0" applyBorder="1"/>
    <xf numFmtId="0" fontId="2" fillId="0" borderId="1" xfId="0" applyFont="1" applyBorder="1"/>
    <xf numFmtId="0" fontId="2" fillId="0" borderId="0" xfId="0" applyFont="1"/>
    <xf numFmtId="0" fontId="0" fillId="3" borderId="0" xfId="0" applyFill="1"/>
    <xf numFmtId="0" fontId="0" fillId="0" borderId="0" xfId="0" applyFill="1"/>
    <xf numFmtId="0" fontId="0" fillId="0" borderId="2" xfId="0" applyBorder="1"/>
    <xf numFmtId="0" fontId="0" fillId="0" borderId="3" xfId="0" applyBorder="1"/>
    <xf numFmtId="0" fontId="0" fillId="0" borderId="4" xfId="0" applyBorder="1"/>
    <xf numFmtId="0" fontId="2" fillId="2" borderId="0" xfId="0" applyFont="1" applyFill="1"/>
    <xf numFmtId="0" fontId="2" fillId="0" borderId="0" xfId="0" applyFont="1" applyFill="1"/>
    <xf numFmtId="0" fontId="0" fillId="0" borderId="0" xfId="0" applyAlignment="1">
      <alignment horizontal="left" vertical="top"/>
    </xf>
    <xf numFmtId="0" fontId="0" fillId="0" borderId="0" xfId="0" applyFill="1" applyAlignment="1">
      <alignment horizontal="left" vertical="top"/>
    </xf>
    <xf numFmtId="0" fontId="0" fillId="3" borderId="0" xfId="0" applyFill="1" applyAlignment="1">
      <alignment vertical="top"/>
    </xf>
    <xf numFmtId="0" fontId="0" fillId="3" borderId="0" xfId="0" applyFill="1" applyAlignment="1">
      <alignment horizontal="left" vertical="top"/>
    </xf>
    <xf numFmtId="0" fontId="4" fillId="0" borderId="0" xfId="0" applyFont="1" applyAlignment="1">
      <alignment horizontal="left"/>
    </xf>
    <xf numFmtId="0" fontId="0" fillId="4" borderId="0" xfId="0" applyFill="1"/>
    <xf numFmtId="0" fontId="2" fillId="4" borderId="0" xfId="0" applyFont="1" applyFill="1"/>
    <xf numFmtId="165" fontId="0" fillId="0" borderId="0" xfId="2" applyNumberFormat="1" applyFont="1"/>
    <xf numFmtId="166" fontId="0" fillId="0" borderId="0" xfId="2" applyNumberFormat="1" applyFont="1"/>
    <xf numFmtId="167" fontId="0" fillId="0" borderId="0" xfId="2" applyNumberFormat="1" applyFont="1"/>
    <xf numFmtId="0" fontId="0" fillId="3" borderId="2" xfId="0" applyFill="1" applyBorder="1"/>
    <xf numFmtId="166" fontId="0" fillId="0" borderId="2" xfId="2" applyNumberFormat="1" applyFont="1" applyBorder="1"/>
    <xf numFmtId="167" fontId="0" fillId="0" borderId="2" xfId="2" applyNumberFormat="1" applyFont="1" applyBorder="1"/>
    <xf numFmtId="0" fontId="0" fillId="3" borderId="3" xfId="0" applyFill="1" applyBorder="1"/>
    <xf numFmtId="166" fontId="0" fillId="0" borderId="3" xfId="0" applyNumberFormat="1" applyBorder="1"/>
    <xf numFmtId="10" fontId="5" fillId="0" borderId="3" xfId="2" applyNumberFormat="1" applyFont="1" applyBorder="1"/>
    <xf numFmtId="0" fontId="0" fillId="3" borderId="4" xfId="0" applyFill="1" applyBorder="1"/>
    <xf numFmtId="166" fontId="0" fillId="0" borderId="4" xfId="0" applyNumberFormat="1" applyBorder="1"/>
    <xf numFmtId="166" fontId="5" fillId="0" borderId="2" xfId="2" applyNumberFormat="1" applyFont="1" applyBorder="1"/>
    <xf numFmtId="166" fontId="5" fillId="0" borderId="3" xfId="2" applyNumberFormat="1" applyFont="1" applyBorder="1"/>
    <xf numFmtId="164" fontId="0" fillId="0" borderId="2" xfId="1" applyNumberFormat="1" applyFont="1" applyBorder="1" applyAlignment="1">
      <alignment horizontal="right"/>
    </xf>
    <xf numFmtId="9" fontId="0" fillId="0" borderId="2" xfId="2" applyFont="1" applyBorder="1"/>
    <xf numFmtId="166" fontId="0" fillId="0" borderId="3" xfId="2" applyNumberFormat="1" applyFont="1" applyBorder="1"/>
    <xf numFmtId="0" fontId="2" fillId="4" borderId="0" xfId="0" applyFont="1" applyFill="1" applyAlignment="1">
      <alignment vertical="center"/>
    </xf>
    <xf numFmtId="0" fontId="3" fillId="0" borderId="0" xfId="0" applyFont="1"/>
    <xf numFmtId="0" fontId="0" fillId="0" borderId="2" xfId="0" applyBorder="1" applyAlignment="1">
      <alignment horizontal="center" vertical="center"/>
    </xf>
    <xf numFmtId="0" fontId="4" fillId="0" borderId="0" xfId="0" applyFont="1"/>
    <xf numFmtId="0" fontId="5" fillId="3" borderId="0" xfId="0" applyFont="1" applyFill="1"/>
    <xf numFmtId="0" fontId="6" fillId="0" borderId="0" xfId="0" applyFont="1" applyFill="1"/>
    <xf numFmtId="0" fontId="0" fillId="3" borderId="0" xfId="0" applyFill="1" applyAlignment="1">
      <alignment horizontal="left" vertical="top" wrapText="1"/>
    </xf>
    <xf numFmtId="0" fontId="0" fillId="0" borderId="0" xfId="0" applyFill="1" applyAlignment="1">
      <alignment horizontal="left" vertical="top" wrapText="1"/>
    </xf>
    <xf numFmtId="164" fontId="0" fillId="0" borderId="2" xfId="1" applyNumberFormat="1" applyFont="1" applyBorder="1" applyAlignment="1">
      <alignment horizontal="left"/>
    </xf>
    <xf numFmtId="0" fontId="3" fillId="0" borderId="0" xfId="0" applyFont="1" applyFill="1" applyAlignment="1"/>
    <xf numFmtId="0" fontId="0" fillId="0" borderId="0" xfId="0" applyFill="1" applyAlignment="1"/>
    <xf numFmtId="0" fontId="2" fillId="3" borderId="0" xfId="0" applyFont="1" applyFill="1" applyAlignment="1">
      <alignment vertical="top"/>
    </xf>
    <xf numFmtId="0" fontId="0" fillId="0" borderId="0" xfId="0" applyFill="1" applyBorder="1" applyAlignment="1">
      <alignment horizontal="center"/>
    </xf>
    <xf numFmtId="0" fontId="2" fillId="0" borderId="0" xfId="0" applyFont="1" applyFill="1" applyAlignment="1">
      <alignment vertical="top"/>
    </xf>
    <xf numFmtId="0" fontId="3" fillId="6" borderId="0" xfId="0" applyFont="1" applyFill="1"/>
    <xf numFmtId="0" fontId="2" fillId="3" borderId="0" xfId="0" applyFont="1" applyFill="1" applyAlignment="1">
      <alignment horizontal="left" vertical="top"/>
    </xf>
    <xf numFmtId="0" fontId="2" fillId="0" borderId="0" xfId="0" applyFont="1" applyBorder="1"/>
    <xf numFmtId="44" fontId="0" fillId="0" borderId="0" xfId="1" applyFont="1"/>
    <xf numFmtId="0" fontId="0" fillId="3" borderId="1" xfId="0" applyFill="1" applyBorder="1" applyAlignment="1">
      <alignment vertical="top"/>
    </xf>
    <xf numFmtId="0" fontId="0" fillId="0" borderId="0" xfId="0" applyFill="1" applyAlignment="1">
      <alignment horizontal="left" indent="1"/>
    </xf>
    <xf numFmtId="0" fontId="0" fillId="0" borderId="5" xfId="0" applyFill="1" applyBorder="1"/>
    <xf numFmtId="0" fontId="2" fillId="0" borderId="5" xfId="0" applyFont="1" applyFill="1" applyBorder="1"/>
    <xf numFmtId="164" fontId="0" fillId="0" borderId="0" xfId="0" applyNumberFormat="1" applyFill="1"/>
    <xf numFmtId="164" fontId="0" fillId="0" borderId="5" xfId="0" applyNumberFormat="1" applyFill="1" applyBorder="1"/>
    <xf numFmtId="0" fontId="2" fillId="0" borderId="0" xfId="0" applyFont="1" applyFill="1" applyBorder="1"/>
    <xf numFmtId="0" fontId="0" fillId="0" borderId="0" xfId="0" applyFill="1" applyBorder="1"/>
    <xf numFmtId="164" fontId="0" fillId="0" borderId="0" xfId="0" applyNumberFormat="1" applyFill="1" applyBorder="1"/>
    <xf numFmtId="0" fontId="2" fillId="0" borderId="0" xfId="0" applyFont="1" applyFill="1" applyAlignment="1">
      <alignment horizontal="left" indent="1"/>
    </xf>
    <xf numFmtId="0" fontId="0" fillId="0" borderId="0" xfId="0" applyAlignment="1" applyProtection="1">
      <alignment horizontal="center" vertical="center"/>
      <protection locked="0"/>
    </xf>
    <xf numFmtId="0" fontId="0" fillId="0" borderId="3" xfId="0" applyBorder="1" applyAlignment="1">
      <alignment horizontal="right"/>
    </xf>
    <xf numFmtId="0" fontId="0" fillId="3" borderId="0" xfId="0" applyFont="1" applyFill="1" applyAlignment="1">
      <alignment vertical="top" wrapText="1"/>
    </xf>
    <xf numFmtId="0" fontId="0" fillId="3" borderId="3" xfId="0" applyFont="1" applyFill="1" applyBorder="1" applyAlignment="1">
      <alignment vertical="top"/>
    </xf>
    <xf numFmtId="0" fontId="0" fillId="3" borderId="3" xfId="0" applyFont="1" applyFill="1" applyBorder="1" applyAlignment="1">
      <alignment vertical="top" wrapText="1"/>
    </xf>
    <xf numFmtId="0" fontId="0" fillId="3" borderId="4" xfId="0" applyFont="1" applyFill="1" applyBorder="1" applyAlignment="1">
      <alignment vertical="top" wrapText="1"/>
    </xf>
    <xf numFmtId="44" fontId="0" fillId="0" borderId="2" xfId="1" applyFont="1" applyBorder="1" applyAlignment="1">
      <alignment horizontal="right"/>
    </xf>
    <xf numFmtId="44" fontId="0" fillId="0" borderId="3" xfId="1" applyFont="1" applyBorder="1"/>
    <xf numFmtId="0" fontId="9" fillId="7" borderId="6" xfId="0" applyFont="1" applyFill="1" applyBorder="1" applyAlignment="1">
      <alignment wrapText="1"/>
    </xf>
    <xf numFmtId="0" fontId="9" fillId="7" borderId="0" xfId="0" applyFont="1" applyFill="1" applyAlignment="1">
      <alignment wrapText="1"/>
    </xf>
    <xf numFmtId="0" fontId="0" fillId="0" borderId="6" xfId="0" applyBorder="1" applyProtection="1">
      <protection locked="0"/>
    </xf>
    <xf numFmtId="168" fontId="0" fillId="0" borderId="0" xfId="0" applyNumberFormat="1"/>
    <xf numFmtId="0" fontId="0" fillId="0" borderId="0" xfId="0" applyAlignment="1">
      <alignment wrapText="1"/>
    </xf>
    <xf numFmtId="0" fontId="0" fillId="0" borderId="3" xfId="0" applyBorder="1" applyAlignment="1">
      <alignment wrapText="1"/>
    </xf>
    <xf numFmtId="0" fontId="10" fillId="9" borderId="6" xfId="0" applyFont="1" applyFill="1" applyBorder="1" applyAlignment="1">
      <alignment vertical="center" wrapText="1"/>
    </xf>
    <xf numFmtId="0" fontId="8" fillId="9" borderId="6" xfId="0" applyFont="1" applyFill="1" applyBorder="1"/>
    <xf numFmtId="0" fontId="14" fillId="10" borderId="6" xfId="3" applyFont="1" applyFill="1" applyBorder="1" applyAlignment="1">
      <alignment horizontal="center" wrapText="1"/>
    </xf>
    <xf numFmtId="0" fontId="15" fillId="10" borderId="6" xfId="0" applyFont="1" applyFill="1" applyBorder="1" applyAlignment="1">
      <alignment wrapText="1"/>
    </xf>
    <xf numFmtId="0" fontId="16" fillId="10" borderId="6" xfId="0" applyFont="1" applyFill="1" applyBorder="1"/>
    <xf numFmtId="49" fontId="17" fillId="0" borderId="6" xfId="3" applyNumberFormat="1" applyFont="1" applyBorder="1" applyAlignment="1">
      <alignment horizontal="left"/>
    </xf>
    <xf numFmtId="3" fontId="17" fillId="0" borderId="6" xfId="3" applyNumberFormat="1" applyFont="1" applyBorder="1" applyAlignment="1">
      <alignment horizontal="right"/>
    </xf>
    <xf numFmtId="10" fontId="5" fillId="0" borderId="6" xfId="2" applyNumberFormat="1" applyFont="1" applyBorder="1"/>
    <xf numFmtId="3" fontId="1" fillId="0" borderId="6" xfId="0" applyNumberFormat="1" applyFont="1" applyBorder="1"/>
    <xf numFmtId="10" fontId="5" fillId="8" borderId="6" xfId="2" applyNumberFormat="1" applyFont="1" applyFill="1" applyBorder="1"/>
    <xf numFmtId="49" fontId="18" fillId="0" borderId="6" xfId="3" applyNumberFormat="1" applyFont="1" applyBorder="1" applyAlignment="1">
      <alignment horizontal="left"/>
    </xf>
    <xf numFmtId="3" fontId="19" fillId="0" borderId="6" xfId="3" applyNumberFormat="1" applyFont="1" applyBorder="1"/>
    <xf numFmtId="10" fontId="20" fillId="0" borderId="6" xfId="0" applyNumberFormat="1" applyFont="1" applyBorder="1"/>
    <xf numFmtId="3" fontId="2" fillId="0" borderId="6" xfId="0" applyNumberFormat="1" applyFont="1" applyBorder="1"/>
    <xf numFmtId="3" fontId="11" fillId="0" borderId="6" xfId="3" applyNumberFormat="1" applyBorder="1"/>
    <xf numFmtId="0" fontId="1" fillId="0" borderId="6" xfId="0" applyFont="1" applyBorder="1"/>
    <xf numFmtId="0" fontId="1" fillId="0" borderId="0" xfId="0" applyFont="1"/>
    <xf numFmtId="49" fontId="17" fillId="0" borderId="0" xfId="3" applyNumberFormat="1" applyFont="1" applyAlignment="1">
      <alignment horizontal="left"/>
    </xf>
    <xf numFmtId="0" fontId="11" fillId="0" borderId="0" xfId="3"/>
    <xf numFmtId="49" fontId="21" fillId="0" borderId="0" xfId="3" applyNumberFormat="1" applyFont="1" applyAlignment="1">
      <alignment horizontal="left"/>
    </xf>
    <xf numFmtId="0" fontId="22" fillId="0" borderId="0" xfId="4"/>
    <xf numFmtId="0" fontId="0" fillId="0" borderId="0" xfId="0" applyAlignment="1">
      <alignment textRotation="90" wrapText="1"/>
    </xf>
    <xf numFmtId="0" fontId="2" fillId="3" borderId="0" xfId="0" applyFont="1" applyFill="1" applyAlignment="1">
      <alignment horizontal="left" vertical="top"/>
    </xf>
    <xf numFmtId="0" fontId="0" fillId="3" borderId="0" xfId="0" applyFill="1" applyBorder="1" applyAlignment="1">
      <alignment horizontal="center"/>
    </xf>
    <xf numFmtId="0" fontId="0" fillId="3" borderId="0" xfId="0" applyFill="1" applyAlignment="1">
      <alignment horizontal="left"/>
    </xf>
    <xf numFmtId="0" fontId="0" fillId="5" borderId="0" xfId="0" applyFill="1" applyAlignment="1" applyProtection="1">
      <alignment horizontal="left"/>
      <protection locked="0"/>
    </xf>
    <xf numFmtId="0" fontId="3" fillId="0" borderId="0" xfId="0" applyFont="1" applyFill="1" applyAlignment="1" applyProtection="1">
      <alignment horizontal="left"/>
      <protection locked="0"/>
    </xf>
    <xf numFmtId="0" fontId="3" fillId="6" borderId="0" xfId="0" applyFont="1" applyFill="1" applyAlignment="1">
      <alignment horizontal="center"/>
    </xf>
    <xf numFmtId="0" fontId="12" fillId="7" borderId="6" xfId="3" applyFont="1" applyFill="1" applyBorder="1" applyAlignment="1">
      <alignment horizontal="left" vertical="top" wrapText="1"/>
    </xf>
    <xf numFmtId="0" fontId="13" fillId="7" borderId="6" xfId="3" applyFont="1" applyFill="1" applyBorder="1" applyAlignment="1">
      <alignment wrapText="1"/>
    </xf>
    <xf numFmtId="0" fontId="2" fillId="2" borderId="0" xfId="0" applyFont="1" applyFill="1" applyAlignment="1">
      <alignment horizontal="left"/>
    </xf>
    <xf numFmtId="0" fontId="0" fillId="3" borderId="0" xfId="0" applyFill="1" applyAlignment="1">
      <alignment horizontal="left" vertical="top"/>
    </xf>
    <xf numFmtId="0" fontId="0" fillId="3" borderId="0" xfId="0" applyFill="1" applyAlignment="1">
      <alignment horizontal="left" vertical="top" wrapText="1"/>
    </xf>
  </cellXfs>
  <cellStyles count="5">
    <cellStyle name="Link" xfId="4" builtinId="8"/>
    <cellStyle name="Normal 2" xfId="3" xr:uid="{AAF2196E-E08A-4776-8AAB-9F7C7050E07F}"/>
    <cellStyle name="Prozent" xfId="2" builtinId="5"/>
    <cellStyle name="Standard" xfId="0" builtinId="0"/>
    <cellStyle name="Währung" xfId="1" builtinId="4"/>
  </cellStyles>
  <dxfs count="35">
    <dxf>
      <font>
        <strike/>
      </font>
    </dxf>
    <dxf>
      <font>
        <color theme="9"/>
      </font>
      <fill>
        <patternFill>
          <bgColor theme="9" tint="0.79998168889431442"/>
        </patternFill>
      </fill>
    </dxf>
    <dxf>
      <font>
        <color rgb="FFFF0000"/>
      </font>
      <fill>
        <patternFill>
          <bgColor theme="5" tint="0.79998168889431442"/>
        </patternFill>
      </fill>
    </dxf>
    <dxf>
      <fill>
        <patternFill>
          <bgColor theme="0" tint="-0.14996795556505021"/>
        </patternFill>
      </fill>
    </dxf>
    <dxf>
      <font>
        <b val="0"/>
        <i val="0"/>
        <strike/>
        <color theme="1"/>
      </font>
    </dxf>
    <dxf>
      <font>
        <strike/>
        <color theme="0" tint="-0.499984740745262"/>
      </font>
    </dxf>
    <dxf>
      <font>
        <color theme="0"/>
      </font>
      <fill>
        <patternFill>
          <bgColor theme="0"/>
        </patternFill>
      </fill>
      <border>
        <left/>
        <right/>
        <top/>
        <bottom/>
        <vertical/>
        <horizontal/>
      </border>
    </dxf>
    <dxf>
      <font>
        <strike/>
      </font>
    </dxf>
    <dxf>
      <font>
        <color theme="9"/>
      </font>
      <fill>
        <patternFill>
          <bgColor theme="9" tint="0.79998168889431442"/>
        </patternFill>
      </fill>
    </dxf>
    <dxf>
      <font>
        <color rgb="FFFF0000"/>
      </font>
      <fill>
        <patternFill>
          <bgColor theme="5" tint="0.79998168889431442"/>
        </patternFill>
      </fill>
    </dxf>
    <dxf>
      <font>
        <color theme="0"/>
      </font>
      <fill>
        <patternFill patternType="none">
          <bgColor auto="1"/>
        </patternFill>
      </fill>
    </dxf>
    <dxf>
      <font>
        <color theme="0"/>
      </font>
      <fill>
        <patternFill patternType="none">
          <bgColor auto="1"/>
        </patternFill>
      </fill>
    </dxf>
    <dxf>
      <font>
        <color auto="1"/>
      </font>
      <fill>
        <patternFill>
          <bgColor rgb="FFFFFFCC"/>
        </patternFill>
      </fill>
    </dxf>
    <dxf>
      <font>
        <b val="0"/>
        <i/>
        <color theme="1"/>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CC"/>
        </patternFill>
      </fill>
    </dxf>
    <dxf>
      <font>
        <color auto="1"/>
      </font>
      <fill>
        <patternFill>
          <bgColor theme="0" tint="-4.9989318521683403E-2"/>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4000500</xdr:colOff>
      <xdr:row>0</xdr:row>
      <xdr:rowOff>152400</xdr:rowOff>
    </xdr:from>
    <xdr:to>
      <xdr:col>3</xdr:col>
      <xdr:colOff>5508885</xdr:colOff>
      <xdr:row>2</xdr:row>
      <xdr:rowOff>99060</xdr:rowOff>
    </xdr:to>
    <xdr:pic>
      <xdr:nvPicPr>
        <xdr:cNvPr id="7" name="Grafik 6">
          <a:extLst>
            <a:ext uri="{FF2B5EF4-FFF2-40B4-BE49-F238E27FC236}">
              <a16:creationId xmlns:a16="http://schemas.microsoft.com/office/drawing/2014/main" id="{57342E14-5BD8-B93A-2C8B-C2A32CF4C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7780" y="152400"/>
          <a:ext cx="1508385" cy="525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2680447</xdr:colOff>
      <xdr:row>0</xdr:row>
      <xdr:rowOff>152400</xdr:rowOff>
    </xdr:from>
    <xdr:to>
      <xdr:col>1</xdr:col>
      <xdr:colOff>4188832</xdr:colOff>
      <xdr:row>2</xdr:row>
      <xdr:rowOff>113404</xdr:rowOff>
    </xdr:to>
    <xdr:pic>
      <xdr:nvPicPr>
        <xdr:cNvPr id="8" name="Grafik 7">
          <a:extLst>
            <a:ext uri="{FF2B5EF4-FFF2-40B4-BE49-F238E27FC236}">
              <a16:creationId xmlns:a16="http://schemas.microsoft.com/office/drawing/2014/main" id="{4608A59B-61A9-4065-9FEF-B4FDF58F1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1082" y="152400"/>
          <a:ext cx="1508385" cy="52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2133599</xdr:colOff>
      <xdr:row>0</xdr:row>
      <xdr:rowOff>98613</xdr:rowOff>
    </xdr:from>
    <xdr:to>
      <xdr:col>3</xdr:col>
      <xdr:colOff>3641984</xdr:colOff>
      <xdr:row>1</xdr:row>
      <xdr:rowOff>445099</xdr:rowOff>
    </xdr:to>
    <xdr:pic>
      <xdr:nvPicPr>
        <xdr:cNvPr id="5" name="Grafik 4">
          <a:extLst>
            <a:ext uri="{FF2B5EF4-FFF2-40B4-BE49-F238E27FC236}">
              <a16:creationId xmlns:a16="http://schemas.microsoft.com/office/drawing/2014/main" id="{9F863C84-642D-4796-BF17-0C0402707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85764" y="98613"/>
          <a:ext cx="1508385" cy="5257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önitz, René" id="{03D1118B-07B2-4D49-931A-FD81E4FA3A1E}" userId="S::rene.poenitz@capgemini.com::e4981808-2fa0-4956-8e06-5368298b31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04-13T22:39:22.22" personId="{03D1118B-07B2-4D49-931A-FD81E4FA3A1E}" id="{E4A4D5FE-330D-478C-BD88-7C5E62A8B4E8}">
    <text>Beim Bezug vom Gesamtpaket zu Ehe sind die Preise für Ehe-Basis und Ehe-Erweitert zu addieren.</text>
  </threadedComment>
</ThreadedComments>
</file>

<file path=xl/threadedComments/threadedComment2.xml><?xml version="1.0" encoding="utf-8"?>
<ThreadedComments xmlns="http://schemas.microsoft.com/office/spreadsheetml/2018/threadedcomments" xmlns:x="http://schemas.openxmlformats.org/spreadsheetml/2006/main">
  <threadedComment ref="K6" dT="2023-04-18T10:18:06.62" personId="{03D1118B-07B2-4D49-931A-FD81E4FA3A1E}" id="{FFB75D17-F18D-452A-BB3B-AA82F2D9B345}">
    <text>Kosten des Betriebs der technischen Infrastruktur</text>
  </threadedComment>
  <threadedComment ref="L6" dT="2023-04-18T10:18:17.29" personId="{03D1118B-07B2-4D49-931A-FD81E4FA3A1E}" id="{AF8D36FA-2578-4170-A69B-0851CBF989B2}">
    <text>Kosten der fachlichen Weiterentwicklung der Software und des Changemanagements</text>
  </threadedComment>
  <threadedComment ref="M6" dT="2023-04-18T10:18:30.81" personId="{03D1118B-07B2-4D49-931A-FD81E4FA3A1E}" id="{1AB5A730-AC6E-4CD2-B840-88AFF0ABF32D}">
    <text>Nutzungsentgelte für die vom EfA-Dienst genutzte Plattform</text>
  </threadedComment>
  <threadedComment ref="N6" dT="2023-04-18T10:18:45.32" personId="{03D1118B-07B2-4D49-931A-FD81E4FA3A1E}" id="{0CF94DC3-1CB5-4D4D-80E4-8E10EBB1EE6E}">
    <text>Kosten, die unmittelbar dem Betrieb des Online-Dienstes (inkl. Wartung und Support)</text>
  </threadedComment>
  <threadedComment ref="O6" dT="2023-04-18T10:18:58.76" personId="{03D1118B-07B2-4D49-931A-FD81E4FA3A1E}" id="{A9462AEA-D92C-447D-BB54-F402484F2950}">
    <text>Inanspruchnahme des EfA-Dienstes direkt zuordenbare Kosten</text>
  </threadedComment>
  <threadedComment ref="D19" dT="2023-04-03T22:55:31.34" personId="{03D1118B-07B2-4D49-931A-FD81E4FA3A1E}" id="{EC478CE3-4F38-4E03-A36A-2E6379408550}">
    <text>Für das Paket Ehe-Komplett sind die Produkte "Ehe-Basis" und "Ehe-Erweitert" zusammen zu rechnen.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t-planungsrat.de/beschluss/beschluss-2022-21" TargetMode="External"/><Relationship Id="rId2" Type="http://schemas.openxmlformats.org/officeDocument/2006/relationships/hyperlink" Target="mailto:info@betriebskoordination.bremen.de" TargetMode="External"/><Relationship Id="rId1" Type="http://schemas.openxmlformats.org/officeDocument/2006/relationships/hyperlink" Target="https://www.it-planungsrat.de/beschluss/beschluss-2023-07"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tnutzungsportal.bremen.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4748-E29B-485C-A4EF-8BD64792A5E5}">
  <dimension ref="B2:E19"/>
  <sheetViews>
    <sheetView showGridLines="0" tabSelected="1" workbookViewId="0">
      <selection activeCell="D17" sqref="D17"/>
    </sheetView>
  </sheetViews>
  <sheetFormatPr baseColWidth="10" defaultRowHeight="14.4" x14ac:dyDescent="0.3"/>
  <cols>
    <col min="1" max="1" width="8.88671875" customWidth="1"/>
    <col min="2" max="3" width="3.5546875" customWidth="1"/>
    <col min="4" max="4" width="80.77734375" customWidth="1"/>
    <col min="5" max="5" width="19.5546875" customWidth="1"/>
  </cols>
  <sheetData>
    <row r="2" spans="2:5" ht="31.2" x14ac:dyDescent="0.6">
      <c r="B2" s="37" t="s">
        <v>131</v>
      </c>
      <c r="C2" s="37"/>
    </row>
    <row r="4" spans="2:5" x14ac:dyDescent="0.3">
      <c r="B4" s="9" t="s">
        <v>7</v>
      </c>
      <c r="C4" s="9"/>
      <c r="D4" s="9" t="s">
        <v>132</v>
      </c>
    </row>
    <row r="5" spans="2:5" x14ac:dyDescent="0.3">
      <c r="B5" s="65">
        <v>1</v>
      </c>
      <c r="C5" s="65"/>
      <c r="D5" s="65" t="s">
        <v>133</v>
      </c>
    </row>
    <row r="6" spans="2:5" ht="28.8" x14ac:dyDescent="0.3">
      <c r="B6" s="65">
        <v>2</v>
      </c>
      <c r="C6" s="65"/>
      <c r="D6" s="66" t="s">
        <v>182</v>
      </c>
    </row>
    <row r="7" spans="2:5" ht="147" customHeight="1" x14ac:dyDescent="0.3">
      <c r="B7" s="67">
        <v>3</v>
      </c>
      <c r="C7" s="67"/>
      <c r="D7" s="67" t="s">
        <v>186</v>
      </c>
      <c r="E7" s="96" t="s">
        <v>184</v>
      </c>
    </row>
    <row r="8" spans="2:5" ht="43.2" x14ac:dyDescent="0.3">
      <c r="B8" s="66">
        <v>4</v>
      </c>
      <c r="C8" s="66"/>
      <c r="D8" s="66" t="s">
        <v>134</v>
      </c>
    </row>
    <row r="9" spans="2:5" ht="57.6" x14ac:dyDescent="0.3">
      <c r="B9" s="66">
        <v>5</v>
      </c>
      <c r="C9" s="66"/>
      <c r="D9" s="66" t="s">
        <v>221</v>
      </c>
    </row>
    <row r="10" spans="2:5" ht="100.8" x14ac:dyDescent="0.3">
      <c r="B10" s="66">
        <v>6</v>
      </c>
      <c r="C10" s="66"/>
      <c r="D10" s="66" t="s">
        <v>222</v>
      </c>
    </row>
    <row r="11" spans="2:5" ht="28.8" x14ac:dyDescent="0.3">
      <c r="B11" s="66">
        <v>7</v>
      </c>
      <c r="C11" s="66"/>
      <c r="D11" s="66" t="s">
        <v>135</v>
      </c>
    </row>
    <row r="12" spans="2:5" ht="100.8" x14ac:dyDescent="0.3">
      <c r="B12" s="64">
        <v>8</v>
      </c>
      <c r="C12" s="64"/>
      <c r="D12" s="64" t="s">
        <v>223</v>
      </c>
    </row>
    <row r="13" spans="2:5" ht="72" x14ac:dyDescent="0.3">
      <c r="B13" s="66">
        <v>9</v>
      </c>
      <c r="C13" s="66"/>
      <c r="D13" s="66" t="s">
        <v>224</v>
      </c>
    </row>
    <row r="14" spans="2:5" ht="28.8" x14ac:dyDescent="0.3">
      <c r="B14" s="66">
        <v>10</v>
      </c>
      <c r="C14" s="66"/>
      <c r="D14" s="66" t="s">
        <v>220</v>
      </c>
    </row>
    <row r="15" spans="2:5" ht="86.4" x14ac:dyDescent="0.3">
      <c r="B15" s="66">
        <v>11</v>
      </c>
      <c r="C15" s="66"/>
      <c r="D15" s="66" t="s">
        <v>225</v>
      </c>
      <c r="E15" s="96" t="s">
        <v>219</v>
      </c>
    </row>
    <row r="16" spans="2:5" ht="57.6" x14ac:dyDescent="0.3">
      <c r="B16" s="66">
        <v>12</v>
      </c>
      <c r="C16" s="66"/>
      <c r="D16" s="66" t="s">
        <v>230</v>
      </c>
    </row>
    <row r="17" spans="2:5" ht="43.2" x14ac:dyDescent="0.3">
      <c r="B17" s="66">
        <v>13</v>
      </c>
      <c r="C17" s="66"/>
      <c r="D17" s="66" t="s">
        <v>185</v>
      </c>
    </row>
    <row r="18" spans="2:5" x14ac:dyDescent="0.3">
      <c r="B18" s="66">
        <v>14</v>
      </c>
      <c r="C18" s="66"/>
      <c r="D18" s="66" t="s">
        <v>228</v>
      </c>
      <c r="E18" s="96" t="s">
        <v>183</v>
      </c>
    </row>
    <row r="19" spans="2:5" x14ac:dyDescent="0.3">
      <c r="B19" s="66">
        <v>15</v>
      </c>
      <c r="C19" s="66"/>
      <c r="D19" s="66" t="s">
        <v>226</v>
      </c>
      <c r="E19" s="96" t="s">
        <v>227</v>
      </c>
    </row>
  </sheetData>
  <hyperlinks>
    <hyperlink ref="E7" r:id="rId1" xr:uid="{BA59B990-4FA6-45B7-BBD7-C2CA8639143C}"/>
    <hyperlink ref="E18" r:id="rId2" xr:uid="{0FE1F97C-EFFA-4D3A-9278-8E2C867FA1A0}"/>
    <hyperlink ref="E15" r:id="rId3" xr:uid="{8416AE73-127E-4209-A0C7-9F5311B76442}"/>
    <hyperlink ref="E19" r:id="rId4" display="https://www.mitnutzungsportal.bremen.de" xr:uid="{3AEC82E7-4C26-407A-93ED-E15DC720B7F2}"/>
  </hyperlinks>
  <pageMargins left="0.7" right="0.7" top="0.78740157499999996" bottom="0.78740157499999996"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5"/>
  <sheetViews>
    <sheetView showGridLines="0" zoomScale="85" zoomScaleNormal="85" workbookViewId="0">
      <pane ySplit="17" topLeftCell="A20" activePane="bottomLeft" state="frozen"/>
      <selection pane="bottomLeft" activeCell="B21" sqref="B21"/>
    </sheetView>
  </sheetViews>
  <sheetFormatPr baseColWidth="10" defaultColWidth="0" defaultRowHeight="14.4" zeroHeight="1" x14ac:dyDescent="0.3"/>
  <cols>
    <col min="1" max="1" width="8.77734375" customWidth="1"/>
    <col min="2" max="2" width="70.6640625" customWidth="1"/>
    <col min="3" max="3" width="79.109375" customWidth="1"/>
    <col min="4" max="4" width="12.6640625" customWidth="1"/>
    <col min="5" max="5" width="10.5546875" customWidth="1"/>
    <col min="6" max="7" width="19.77734375" customWidth="1"/>
    <col min="8" max="9" width="14.77734375" customWidth="1"/>
    <col min="10" max="11" width="27.21875" customWidth="1"/>
    <col min="12" max="12" width="8.77734375" customWidth="1"/>
    <col min="13" max="13" width="8.77734375" hidden="1" customWidth="1"/>
    <col min="14" max="14" width="7.88671875" hidden="1" customWidth="1"/>
    <col min="15" max="19" width="8.21875" hidden="1" customWidth="1"/>
    <col min="20" max="22" width="0" hidden="1" customWidth="1"/>
    <col min="23" max="16384" width="8.77734375" hidden="1"/>
  </cols>
  <sheetData>
    <row r="1" spans="2:11" x14ac:dyDescent="0.3"/>
    <row r="2" spans="2:11" ht="31.05" customHeight="1" x14ac:dyDescent="0.6">
      <c r="B2" s="37" t="s">
        <v>59</v>
      </c>
    </row>
    <row r="3" spans="2:11" x14ac:dyDescent="0.3">
      <c r="H3" s="10"/>
      <c r="I3" s="10"/>
      <c r="J3" s="10"/>
      <c r="K3" s="10"/>
    </row>
    <row r="4" spans="2:11" x14ac:dyDescent="0.3">
      <c r="B4" s="9" t="s">
        <v>71</v>
      </c>
      <c r="C4" s="9"/>
      <c r="D4" s="9"/>
      <c r="E4" s="9"/>
      <c r="F4" s="10"/>
      <c r="G4" s="10"/>
      <c r="H4" s="9" t="s">
        <v>92</v>
      </c>
      <c r="I4" s="9"/>
      <c r="J4" s="9" t="s">
        <v>118</v>
      </c>
      <c r="K4" s="9" t="s">
        <v>117</v>
      </c>
    </row>
    <row r="5" spans="2:11" x14ac:dyDescent="0.3">
      <c r="B5" s="38" t="s">
        <v>69</v>
      </c>
      <c r="C5" s="4"/>
      <c r="D5" s="100" t="s">
        <v>37</v>
      </c>
      <c r="E5" s="100"/>
      <c r="F5" s="5"/>
      <c r="G5" s="44"/>
      <c r="H5" s="10"/>
      <c r="I5" s="5"/>
      <c r="J5" s="5"/>
      <c r="K5" s="5"/>
    </row>
    <row r="6" spans="2:11" x14ac:dyDescent="0.3">
      <c r="B6" s="38" t="s">
        <v>70</v>
      </c>
      <c r="C6" s="4"/>
      <c r="D6" s="100" t="s">
        <v>61</v>
      </c>
      <c r="E6" s="100"/>
      <c r="F6" s="5"/>
      <c r="G6" s="44"/>
      <c r="H6" s="61" t="str">
        <f>C17</f>
        <v>Leika</v>
      </c>
      <c r="I6" s="5"/>
      <c r="J6" s="5"/>
      <c r="K6" s="56"/>
    </row>
    <row r="7" spans="2:11" x14ac:dyDescent="0.3">
      <c r="F7" s="5"/>
      <c r="G7" s="5"/>
      <c r="H7" s="53" t="s">
        <v>115</v>
      </c>
      <c r="I7" s="5"/>
      <c r="J7" s="5">
        <f>SUM(P18:P322)</f>
        <v>0</v>
      </c>
      <c r="K7" s="56">
        <f>SUMPRODUCT($P$18:$P$322,$G$18:$G$322)</f>
        <v>0</v>
      </c>
    </row>
    <row r="8" spans="2:11" x14ac:dyDescent="0.3">
      <c r="B8" s="9" t="s">
        <v>67</v>
      </c>
      <c r="C8" s="9"/>
      <c r="D8" s="9"/>
      <c r="E8" s="9"/>
      <c r="F8" s="10"/>
      <c r="G8" s="10"/>
      <c r="H8" s="53" t="s">
        <v>116</v>
      </c>
      <c r="I8" s="5"/>
      <c r="J8" s="5">
        <f>COUNTIF(H18:H322,"X")-COUNTIFS(H18:H322,"X",P18:P322,1)</f>
        <v>0</v>
      </c>
      <c r="K8" s="56">
        <f>SUMIFS(F18:F322,H18:H322,"X",P18:P322,0)</f>
        <v>0</v>
      </c>
    </row>
    <row r="9" spans="2:11" x14ac:dyDescent="0.3">
      <c r="B9" s="38" t="s">
        <v>72</v>
      </c>
      <c r="C9" s="4"/>
      <c r="D9" s="101" t="s">
        <v>25</v>
      </c>
      <c r="E9" s="101"/>
      <c r="F9" s="44"/>
      <c r="G9" s="44"/>
      <c r="H9" s="58"/>
      <c r="I9" s="59"/>
      <c r="J9" s="59"/>
      <c r="K9" s="60"/>
    </row>
    <row r="10" spans="2:11" ht="15" thickBot="1" x14ac:dyDescent="0.35">
      <c r="B10" s="38" t="str">
        <f>_xlfn.IFNA(VLOOKUP(Leistungsübersicht!D9,Optionen!N4:P6,3,0),"")</f>
        <v>Welchem Land sind Sie zugehörig?</v>
      </c>
      <c r="C10" s="4"/>
      <c r="D10" s="101" t="s">
        <v>3</v>
      </c>
      <c r="E10" s="101"/>
      <c r="F10" s="44"/>
      <c r="G10" s="44"/>
      <c r="H10" s="55" t="s">
        <v>49</v>
      </c>
      <c r="I10" s="54"/>
      <c r="J10" s="54">
        <f>SUM(J7:J8)</f>
        <v>0</v>
      </c>
      <c r="K10" s="57">
        <f>SUM(K7:K8)</f>
        <v>0</v>
      </c>
    </row>
    <row r="11" spans="2:11" ht="15" thickTop="1" x14ac:dyDescent="0.3">
      <c r="B11" s="39" t="str">
        <f>IF(D9=Optionen!N4,Optionen!P3,"")</f>
        <v/>
      </c>
      <c r="C11" s="39"/>
      <c r="D11" s="102">
        <v>200000</v>
      </c>
      <c r="E11" s="102"/>
      <c r="F11" s="43"/>
      <c r="G11" s="43"/>
      <c r="H11" s="5"/>
      <c r="I11" s="5"/>
      <c r="J11" s="5"/>
    </row>
    <row r="12" spans="2:11" x14ac:dyDescent="0.3"/>
    <row r="13" spans="2:11" x14ac:dyDescent="0.3">
      <c r="B13" s="99"/>
      <c r="C13" s="99"/>
      <c r="D13" s="99"/>
      <c r="E13" s="99"/>
      <c r="F13" s="99"/>
      <c r="G13" s="99"/>
      <c r="H13" s="99"/>
      <c r="I13" s="99"/>
      <c r="J13" s="99"/>
    </row>
    <row r="14" spans="2:11" x14ac:dyDescent="0.3">
      <c r="B14" s="46"/>
      <c r="C14" s="46"/>
      <c r="D14" s="46"/>
      <c r="E14" s="46"/>
      <c r="F14" s="46"/>
      <c r="G14" s="46"/>
      <c r="H14" s="46"/>
      <c r="I14" s="46"/>
      <c r="J14" s="46"/>
    </row>
    <row r="15" spans="2:11" x14ac:dyDescent="0.3">
      <c r="B15" s="9" t="s">
        <v>141</v>
      </c>
      <c r="C15" s="9"/>
      <c r="D15" s="9"/>
      <c r="E15" s="9"/>
      <c r="F15" s="9"/>
      <c r="G15" s="9"/>
      <c r="H15" s="9"/>
      <c r="I15" s="9"/>
      <c r="J15" s="9"/>
      <c r="K15" s="9"/>
    </row>
    <row r="16" spans="2:11" x14ac:dyDescent="0.3">
      <c r="B16" s="98" t="s">
        <v>78</v>
      </c>
      <c r="C16" s="98"/>
      <c r="D16" s="98" t="s">
        <v>83</v>
      </c>
      <c r="E16" s="98"/>
      <c r="F16" s="45" t="s">
        <v>102</v>
      </c>
      <c r="G16" s="13"/>
      <c r="H16" s="98" t="s">
        <v>86</v>
      </c>
      <c r="I16" s="98"/>
      <c r="J16" s="45" t="s">
        <v>85</v>
      </c>
      <c r="K16" s="45"/>
    </row>
    <row r="17" spans="2:22" x14ac:dyDescent="0.3">
      <c r="B17" s="52" t="s">
        <v>142</v>
      </c>
      <c r="C17" s="52" t="str">
        <f>Detaildaten!F5</f>
        <v>Leika</v>
      </c>
      <c r="D17" s="52" t="s">
        <v>79</v>
      </c>
      <c r="E17" s="52" t="s">
        <v>23</v>
      </c>
      <c r="F17" s="52" t="s">
        <v>81</v>
      </c>
      <c r="G17" s="52" t="s">
        <v>82</v>
      </c>
      <c r="H17" s="52" t="s">
        <v>87</v>
      </c>
      <c r="I17" s="52" t="s">
        <v>104</v>
      </c>
      <c r="J17" s="52"/>
      <c r="K17" s="52"/>
      <c r="N17" t="s">
        <v>103</v>
      </c>
      <c r="O17" t="s">
        <v>109</v>
      </c>
      <c r="P17" t="s">
        <v>110</v>
      </c>
      <c r="Q17" t="s">
        <v>111</v>
      </c>
      <c r="R17" t="s">
        <v>112</v>
      </c>
      <c r="S17" t="s">
        <v>113</v>
      </c>
      <c r="T17" t="s">
        <v>114</v>
      </c>
      <c r="U17" t="s">
        <v>119</v>
      </c>
      <c r="V17" t="s">
        <v>120</v>
      </c>
    </row>
    <row r="18" spans="2:22" ht="13.8" customHeight="1" x14ac:dyDescent="0.3">
      <c r="B18" t="s">
        <v>137</v>
      </c>
      <c r="C18" s="74" t="s">
        <v>187</v>
      </c>
      <c r="D18" t="s">
        <v>4</v>
      </c>
      <c r="F18" s="51" t="e">
        <f>VLOOKUP(B18,Detaildaten!D:AD,6,FALSE)*VLOOKUP($D$10,Schlüssel!B:E,4,FALSE)/VLOOKUP(B18,Detaildaten!D:AE,21,FALSE)</f>
        <v>#N/A</v>
      </c>
      <c r="G18" s="51">
        <f>IFERROR(_xlfn.IFNA(VLOOKUP(Leistungsübersicht!C18,Detaildaten!$F$8:$I$19,4,0)/VLOOKUP(C18,Detaildaten!$F$8:$X$19,19,0)*VLOOKUP(C18,'Leistungsübersicht - WIP'!$Y$6:$AG$305,9,0)*VLOOKUP(IF(SUM($S$18:$S$322)=0,1,SUM($S$18:$S$322)),Faktoren!$B$8:$C$17,2,0)*IF($D$9=Optionen!$N$4,Leistungsübersicht!$D$11/VLOOKUP(Leistungsübersicht!$D$10,Optionen!$W$3:$X$18,2,0),1),""),0)</f>
        <v>0</v>
      </c>
      <c r="H18" s="62"/>
      <c r="I18" s="62"/>
      <c r="J18" t="s">
        <v>199</v>
      </c>
      <c r="N18">
        <f>IF(D18="Nein",0,IF(I18="X",1,0))</f>
        <v>0</v>
      </c>
      <c r="O18" t="str">
        <f t="shared" ref="O18:O29" si="0">IF(N18=1,E18,"")</f>
        <v/>
      </c>
      <c r="P18">
        <f t="shared" ref="P18:P29" si="1">IF(C18="",0,IF(D18="Nein",0,IF(COUNTIF($O$18:$O$322,E18)&gt;0,1,0)))</f>
        <v>0</v>
      </c>
      <c r="Q18">
        <f>P18-N18</f>
        <v>0</v>
      </c>
      <c r="R18" t="str">
        <f>IF(O18="","",COUNTIF($O18:$O$325,O18))</f>
        <v/>
      </c>
      <c r="S18">
        <f>IF(AND(O18=E18,R18&lt;2),1,0)</f>
        <v>0</v>
      </c>
      <c r="T18">
        <f>IF(D18="Nein",IF(H18="X",1,0),IF(I18="X",1,IF(H18="X",1,0)))</f>
        <v>0</v>
      </c>
      <c r="U18" t="str">
        <f t="array" ref="U18">IFERROR(INDEX($O$18:$O$322,MATCH(1,COUNTIF($U17:U$17,$O$18:$O$322)+($O$18:$O322&lt;&gt;"")*1,0)),"")</f>
        <v/>
      </c>
      <c r="V18" t="str">
        <f t="shared" ref="V18:V29" si="2">IF(U18="","",COUNTIF($E$18:$E$322,U18))</f>
        <v/>
      </c>
    </row>
    <row r="19" spans="2:22" ht="13.8" customHeight="1" x14ac:dyDescent="0.3">
      <c r="B19" t="s">
        <v>127</v>
      </c>
      <c r="C19" s="74" t="s">
        <v>188</v>
      </c>
      <c r="D19" t="s">
        <v>4</v>
      </c>
      <c r="F19" s="51" t="e">
        <f>VLOOKUP(B19,Detaildaten!D:AD,6,FALSE)*VLOOKUP($D$10,Schlüssel!B:E,4,FALSE)/VLOOKUP(B19,Detaildaten!D:AE,21,FALSE)</f>
        <v>#N/A</v>
      </c>
      <c r="G19" s="51">
        <f>IFERROR(_xlfn.IFNA(VLOOKUP(Leistungsübersicht!C19,Detaildaten!$F$8:$I$19,4,0)/VLOOKUP(C19,Detaildaten!$F$8:$X$19,19,0)*VLOOKUP(C19,'Leistungsübersicht - WIP'!$Y$6:$AG$305,9,0)*VLOOKUP(IF(SUM($S$18:$S$322)=0,1,SUM($S$18:$S$322)),Faktoren!$B$8:$C$17,2,0)*IF($D$9=Optionen!$N$4,Leistungsübersicht!$D$11/VLOOKUP(Leistungsübersicht!$D$10,Optionen!$W$3:$X$18,2,0),1),""),0)</f>
        <v>0</v>
      </c>
      <c r="H19" s="62"/>
      <c r="I19" s="62"/>
      <c r="J19" t="s">
        <v>200</v>
      </c>
      <c r="N19">
        <f t="shared" ref="N19:N29" si="3">IF(I19="X",1,0)</f>
        <v>0</v>
      </c>
      <c r="O19" t="str">
        <f t="shared" si="0"/>
        <v/>
      </c>
      <c r="P19">
        <f t="shared" si="1"/>
        <v>0</v>
      </c>
      <c r="Q19">
        <f t="shared" ref="Q19:Q29" si="4">P19-N19</f>
        <v>0</v>
      </c>
      <c r="R19" t="str">
        <f>IF(O19="","",COUNTIF($O19:$O$325,O19))</f>
        <v/>
      </c>
      <c r="S19">
        <f t="shared" ref="S19:S29" si="5">IF(AND(O19=E19,R19&lt;2),1,0)</f>
        <v>0</v>
      </c>
      <c r="T19">
        <f t="shared" ref="T19:T29" si="6">IF(D19="Nein",IF(H19="X",1,0),IF(I19="X",1,IF(H19="X",1,0)))</f>
        <v>0</v>
      </c>
      <c r="U19" t="str">
        <f t="array" ref="U19">IFERROR(INDEX($O$18:$O$322,MATCH(1,COUNTIF($U$17:U18,$O$18:$O$322)+($O$18:$O323&lt;&gt;"")*1,0)),"")</f>
        <v/>
      </c>
      <c r="V19" t="str">
        <f t="shared" si="2"/>
        <v/>
      </c>
    </row>
    <row r="20" spans="2:22" ht="13.8" customHeight="1" x14ac:dyDescent="0.3">
      <c r="B20" t="s">
        <v>125</v>
      </c>
      <c r="C20" s="74" t="s">
        <v>189</v>
      </c>
      <c r="D20" t="s">
        <v>4</v>
      </c>
      <c r="F20" s="51" t="e">
        <f>VLOOKUP(B20,Detaildaten!D:AD,6,FALSE)*VLOOKUP($D$10,Schlüssel!B:E,4,FALSE)/VLOOKUP(B20,Detaildaten!D:AE,21,FALSE)</f>
        <v>#N/A</v>
      </c>
      <c r="G20" s="51">
        <f>IFERROR(_xlfn.IFNA(VLOOKUP(Leistungsübersicht!C20,Detaildaten!$F$8:$I$19,4,0)/VLOOKUP(C20,Detaildaten!$F$8:$X$19,19,0)*VLOOKUP(C20,'Leistungsübersicht - WIP'!$Y$6:$AG$305,9,0)*VLOOKUP(IF(SUM($S$18:$S$322)=0,1,SUM($S$18:$S$322)),Faktoren!$B$8:$C$17,2,0)*IF($D$9=Optionen!$N$4,Leistungsübersicht!$D$11/VLOOKUP(Leistungsübersicht!$D$10,Optionen!$W$3:$X$18,2,0),1),""),0)</f>
        <v>0</v>
      </c>
      <c r="H20" s="62"/>
      <c r="I20" s="62"/>
      <c r="J20" t="s">
        <v>200</v>
      </c>
      <c r="N20">
        <f t="shared" si="3"/>
        <v>0</v>
      </c>
      <c r="O20" t="str">
        <f t="shared" si="0"/>
        <v/>
      </c>
      <c r="P20">
        <f t="shared" si="1"/>
        <v>0</v>
      </c>
      <c r="Q20">
        <f t="shared" si="4"/>
        <v>0</v>
      </c>
      <c r="R20" t="str">
        <f>IF(O20="","",COUNTIF($O20:$O$325,O20))</f>
        <v/>
      </c>
      <c r="S20">
        <f t="shared" si="5"/>
        <v>0</v>
      </c>
      <c r="T20">
        <f t="shared" si="6"/>
        <v>0</v>
      </c>
      <c r="U20" t="str">
        <f t="array" ref="U20">IFERROR(INDEX($O$18:$O$322,MATCH(1,COUNTIF($U$17:U19,$O$18:$O$322)+($O$18:$O324&lt;&gt;"")*1,0)),"")</f>
        <v/>
      </c>
      <c r="V20" t="str">
        <f t="shared" si="2"/>
        <v/>
      </c>
    </row>
    <row r="21" spans="2:22" ht="13.8" customHeight="1" x14ac:dyDescent="0.3">
      <c r="B21" t="s">
        <v>123</v>
      </c>
      <c r="C21" s="74" t="s">
        <v>190</v>
      </c>
      <c r="D21" t="s">
        <v>4</v>
      </c>
      <c r="F21" s="51" t="e">
        <f>VLOOKUP(B21,Detaildaten!D:AD,6,FALSE)*VLOOKUP($D$10,Schlüssel!B:E,4,FALSE)/VLOOKUP(B21,Detaildaten!D:AE,21,FALSE)</f>
        <v>#N/A</v>
      </c>
      <c r="G21" s="51">
        <f>IFERROR(_xlfn.IFNA(VLOOKUP(Leistungsübersicht!C21,Detaildaten!$F$8:$I$19,4,0)/VLOOKUP(C21,Detaildaten!$F$8:$X$19,19,0)*VLOOKUP(C21,'Leistungsübersicht - WIP'!$Y$6:$AG$305,9,0)*VLOOKUP(IF(SUM($S$18:$S$322)=0,1,SUM($S$18:$S$322)),Faktoren!$B$8:$C$17,2,0)*IF($D$9=Optionen!$N$4,Leistungsübersicht!$D$11/VLOOKUP(Leistungsübersicht!$D$10,Optionen!$W$3:$X$18,2,0),1),""),0)</f>
        <v>0</v>
      </c>
      <c r="H21" s="62"/>
      <c r="I21" s="62"/>
      <c r="J21" t="s">
        <v>201</v>
      </c>
      <c r="N21">
        <f t="shared" si="3"/>
        <v>0</v>
      </c>
      <c r="O21" t="str">
        <f t="shared" si="0"/>
        <v/>
      </c>
      <c r="P21">
        <f t="shared" si="1"/>
        <v>0</v>
      </c>
      <c r="Q21">
        <f t="shared" si="4"/>
        <v>0</v>
      </c>
      <c r="R21" t="str">
        <f>IF(O21="","",COUNTIF($O21:$O$325,O21))</f>
        <v/>
      </c>
      <c r="S21">
        <f t="shared" si="5"/>
        <v>0</v>
      </c>
      <c r="T21">
        <f t="shared" si="6"/>
        <v>0</v>
      </c>
      <c r="U21" t="str">
        <f t="array" ref="U21">IFERROR(INDEX($O$18:$O$322,MATCH(1,COUNTIF($U$17:U20,$O$18:$O$322)+($O$18:$O325&lt;&gt;"")*1,0)),"")</f>
        <v/>
      </c>
      <c r="V21" t="str">
        <f t="shared" si="2"/>
        <v/>
      </c>
    </row>
    <row r="22" spans="2:22" ht="13.8" customHeight="1" x14ac:dyDescent="0.3">
      <c r="B22" t="s">
        <v>124</v>
      </c>
      <c r="C22" s="74" t="s">
        <v>191</v>
      </c>
      <c r="D22" t="s">
        <v>4</v>
      </c>
      <c r="F22" s="51" t="e">
        <f>VLOOKUP(B22,Detaildaten!D:AD,6,FALSE)*VLOOKUP($D$10,Schlüssel!B:E,4,FALSE)/VLOOKUP(B22,Detaildaten!D:AE,21,FALSE)</f>
        <v>#N/A</v>
      </c>
      <c r="G22" s="51">
        <f>IFERROR(_xlfn.IFNA(VLOOKUP(Leistungsübersicht!C22,Detaildaten!$F$8:$I$19,4,0)/VLOOKUP(C22,Detaildaten!$F$8:$X$19,19,0)*VLOOKUP(C22,'Leistungsübersicht - WIP'!$Y$6:$AG$305,9,0)*VLOOKUP(IF(SUM($S$18:$S$322)=0,1,SUM($S$18:$S$322)),Faktoren!$B$8:$C$17,2,0)*IF($D$9=Optionen!$N$4,Leistungsübersicht!$D$11/VLOOKUP(Leistungsübersicht!$D$10,Optionen!$W$3:$X$18,2,0),1),""),0)</f>
        <v>0</v>
      </c>
      <c r="H22" s="62"/>
      <c r="I22" s="62"/>
      <c r="J22" t="s">
        <v>201</v>
      </c>
      <c r="N22">
        <f t="shared" si="3"/>
        <v>0</v>
      </c>
      <c r="O22" t="str">
        <f t="shared" si="0"/>
        <v/>
      </c>
      <c r="P22">
        <f t="shared" si="1"/>
        <v>0</v>
      </c>
      <c r="Q22">
        <f t="shared" si="4"/>
        <v>0</v>
      </c>
      <c r="R22" t="str">
        <f>IF(O22="","",COUNTIF($O22:$O$325,O22))</f>
        <v/>
      </c>
      <c r="S22">
        <f t="shared" si="5"/>
        <v>0</v>
      </c>
      <c r="T22">
        <f t="shared" si="6"/>
        <v>0</v>
      </c>
      <c r="U22" t="str">
        <f t="array" ref="U22">IFERROR(INDEX($O$18:$O$322,MATCH(1,COUNTIF($U$17:U21,$O$18:$O$322)+($O$18:$O326&lt;&gt;"")*1,0)),"")</f>
        <v/>
      </c>
      <c r="V22" t="str">
        <f t="shared" si="2"/>
        <v/>
      </c>
    </row>
    <row r="23" spans="2:22" ht="13.8" customHeight="1" x14ac:dyDescent="0.3">
      <c r="B23" t="s">
        <v>122</v>
      </c>
      <c r="C23" s="74" t="s">
        <v>192</v>
      </c>
      <c r="D23" t="s">
        <v>4</v>
      </c>
      <c r="F23" s="51" t="e">
        <f>VLOOKUP(B23,Detaildaten!D:AD,6,FALSE)*VLOOKUP($D$10,Schlüssel!B:E,4,FALSE)/VLOOKUP(B23,Detaildaten!D:AE,21,FALSE)</f>
        <v>#N/A</v>
      </c>
      <c r="G23" s="51">
        <f>IFERROR(_xlfn.IFNA(VLOOKUP(Leistungsübersicht!C23,Detaildaten!$F$8:$I$19,4,0)/VLOOKUP(C23,Detaildaten!$F$8:$X$19,19,0)*VLOOKUP(C23,'Leistungsübersicht - WIP'!$Y$6:$AG$305,9,0)*VLOOKUP(IF(SUM($S$18:$S$322)=0,1,SUM($S$18:$S$322)),Faktoren!$B$8:$C$17,2,0)*IF($D$9=Optionen!$N$4,Leistungsübersicht!$D$11/VLOOKUP(Leistungsübersicht!$D$10,Optionen!$W$3:$X$18,2,0),1),""),0)</f>
        <v>0</v>
      </c>
      <c r="H23" s="62"/>
      <c r="I23" s="62"/>
      <c r="J23" t="s">
        <v>200</v>
      </c>
      <c r="N23">
        <f t="shared" si="3"/>
        <v>0</v>
      </c>
      <c r="O23" t="str">
        <f t="shared" si="0"/>
        <v/>
      </c>
      <c r="P23">
        <f t="shared" si="1"/>
        <v>0</v>
      </c>
      <c r="Q23">
        <f t="shared" si="4"/>
        <v>0</v>
      </c>
      <c r="R23" t="str">
        <f>IF(O23="","",COUNTIF($O23:$O$325,O23))</f>
        <v/>
      </c>
      <c r="S23">
        <f t="shared" si="5"/>
        <v>0</v>
      </c>
      <c r="T23">
        <f t="shared" si="6"/>
        <v>0</v>
      </c>
      <c r="U23" t="str">
        <f t="array" ref="U23">IFERROR(INDEX($O$18:$O$322,MATCH(1,COUNTIF($U$17:U22,$O$18:$O$322)+($O$18:$O327&lt;&gt;"")*1,0)),"")</f>
        <v/>
      </c>
      <c r="V23" t="str">
        <f t="shared" si="2"/>
        <v/>
      </c>
    </row>
    <row r="24" spans="2:22" ht="13.8" customHeight="1" x14ac:dyDescent="0.3">
      <c r="B24" t="s">
        <v>138</v>
      </c>
      <c r="C24" s="74" t="s">
        <v>193</v>
      </c>
      <c r="D24" t="s">
        <v>4</v>
      </c>
      <c r="F24" s="51" t="e">
        <f>VLOOKUP(B24,Detaildaten!D:AD,6,FALSE)*VLOOKUP($D$10,Schlüssel!B:E,4,FALSE)/VLOOKUP(B24,Detaildaten!D:AE,21,FALSE)</f>
        <v>#N/A</v>
      </c>
      <c r="G24" s="51">
        <f>IFERROR(_xlfn.IFNA(VLOOKUP(Leistungsübersicht!C24,Detaildaten!$F$8:$I$19,4,0)/VLOOKUP(C24,Detaildaten!$F$8:$X$19,19,0)*VLOOKUP(C24,'Leistungsübersicht - WIP'!$Y$6:$AG$305,9,0)*VLOOKUP(IF(SUM($S$18:$S$322)=0,1,SUM($S$18:$S$322)),Faktoren!$B$8:$C$17,2,0)*IF($D$9=Optionen!$N$4,Leistungsübersicht!$D$11/VLOOKUP(Leistungsübersicht!$D$10,Optionen!$W$3:$X$18,2,0),1),""),0)</f>
        <v>0</v>
      </c>
      <c r="H24" s="62"/>
      <c r="I24" s="62"/>
      <c r="J24" t="s">
        <v>201</v>
      </c>
      <c r="N24">
        <f t="shared" si="3"/>
        <v>0</v>
      </c>
      <c r="O24" t="str">
        <f t="shared" si="0"/>
        <v/>
      </c>
      <c r="P24">
        <f t="shared" si="1"/>
        <v>0</v>
      </c>
      <c r="Q24">
        <f t="shared" si="4"/>
        <v>0</v>
      </c>
      <c r="R24" t="str">
        <f>IF(O24="","",COUNTIF($O24:$O$325,O24))</f>
        <v/>
      </c>
      <c r="S24">
        <f t="shared" si="5"/>
        <v>0</v>
      </c>
      <c r="T24">
        <f t="shared" si="6"/>
        <v>0</v>
      </c>
      <c r="U24" t="str">
        <f t="array" ref="U24">IFERROR(INDEX($O$18:$O$322,MATCH(1,COUNTIF($U$17:U23,$O$18:$O$322)+($O$18:$O328&lt;&gt;"")*1,0)),"")</f>
        <v/>
      </c>
      <c r="V24" t="str">
        <f t="shared" si="2"/>
        <v/>
      </c>
    </row>
    <row r="25" spans="2:22" ht="13.8" customHeight="1" x14ac:dyDescent="0.3">
      <c r="B25" t="s">
        <v>136</v>
      </c>
      <c r="C25" s="74" t="s">
        <v>194</v>
      </c>
      <c r="D25" t="s">
        <v>4</v>
      </c>
      <c r="F25" s="51" t="e">
        <f>VLOOKUP(B25,Detaildaten!D:AD,6,FALSE)*VLOOKUP($D$10,Schlüssel!B:E,4,FALSE)/VLOOKUP(B25,Detaildaten!D:AE,21,FALSE)</f>
        <v>#N/A</v>
      </c>
      <c r="G25" s="51">
        <f>IFERROR(_xlfn.IFNA(VLOOKUP(Leistungsübersicht!C25,Detaildaten!$F$8:$I$19,4,0)/VLOOKUP(C25,Detaildaten!$F$8:$X$19,19,0)*VLOOKUP(C25,'Leistungsübersicht - WIP'!$Y$6:$AG$305,9,0)*VLOOKUP(IF(SUM($S$18:$S$322)=0,1,SUM($S$18:$S$322)),Faktoren!$B$8:$C$17,2,0)*IF($D$9=Optionen!$N$4,Leistungsübersicht!$D$11/VLOOKUP(Leistungsübersicht!$D$10,Optionen!$W$3:$X$18,2,0),1),""),0)</f>
        <v>0</v>
      </c>
      <c r="H25" s="62"/>
      <c r="I25" s="62"/>
      <c r="J25" t="s">
        <v>202</v>
      </c>
      <c r="N25">
        <f t="shared" si="3"/>
        <v>0</v>
      </c>
      <c r="O25" t="str">
        <f t="shared" si="0"/>
        <v/>
      </c>
      <c r="P25">
        <f t="shared" si="1"/>
        <v>0</v>
      </c>
      <c r="Q25">
        <f t="shared" si="4"/>
        <v>0</v>
      </c>
      <c r="R25" t="str">
        <f>IF(O25="","",COUNTIF($O25:$O$325,O25))</f>
        <v/>
      </c>
      <c r="S25">
        <f t="shared" si="5"/>
        <v>0</v>
      </c>
      <c r="T25">
        <f t="shared" si="6"/>
        <v>0</v>
      </c>
      <c r="U25" t="str">
        <f t="array" ref="U25">IFERROR(INDEX($O$18:$O$322,MATCH(1,COUNTIF($U$17:U24,$O$18:$O$322)+($O$18:$O329&lt;&gt;"")*1,0)),"")</f>
        <v/>
      </c>
      <c r="V25" t="str">
        <f t="shared" si="2"/>
        <v/>
      </c>
    </row>
    <row r="26" spans="2:22" ht="13.8" customHeight="1" x14ac:dyDescent="0.3">
      <c r="B26" t="s">
        <v>126</v>
      </c>
      <c r="C26" s="74" t="s">
        <v>195</v>
      </c>
      <c r="D26" t="s">
        <v>4</v>
      </c>
      <c r="F26" s="51" t="e">
        <f>VLOOKUP(B26,Detaildaten!D:AD,6,FALSE)*VLOOKUP($D$10,Schlüssel!B:E,4,FALSE)/VLOOKUP(B26,Detaildaten!D:AE,21,FALSE)</f>
        <v>#N/A</v>
      </c>
      <c r="G26" s="51">
        <f>IFERROR(_xlfn.IFNA(VLOOKUP(Leistungsübersicht!C26,Detaildaten!$F$8:$I$19,4,0)/VLOOKUP(C26,Detaildaten!$F$8:$X$19,19,0)*VLOOKUP(C26,'Leistungsübersicht - WIP'!$Y$6:$AG$305,9,0)*VLOOKUP(IF(SUM($S$18:$S$322)=0,1,SUM($S$18:$S$322)),Faktoren!$B$8:$C$17,2,0)*IF($D$9=Optionen!$N$4,Leistungsübersicht!$D$11/VLOOKUP(Leistungsübersicht!$D$10,Optionen!$W$3:$X$18,2,0),1),""),0)</f>
        <v>0</v>
      </c>
      <c r="H26" s="62"/>
      <c r="I26" s="62"/>
      <c r="J26" t="s">
        <v>203</v>
      </c>
      <c r="N26">
        <f t="shared" si="3"/>
        <v>0</v>
      </c>
      <c r="O26" t="str">
        <f t="shared" si="0"/>
        <v/>
      </c>
      <c r="P26">
        <f t="shared" si="1"/>
        <v>0</v>
      </c>
      <c r="Q26">
        <f t="shared" si="4"/>
        <v>0</v>
      </c>
      <c r="R26" t="str">
        <f>IF(O26="","",COUNTIF($O26:$O$325,O26))</f>
        <v/>
      </c>
      <c r="S26">
        <f t="shared" si="5"/>
        <v>0</v>
      </c>
      <c r="T26">
        <f t="shared" si="6"/>
        <v>0</v>
      </c>
      <c r="U26" t="str">
        <f t="array" ref="U26">IFERROR(INDEX($O$18:$O$322,MATCH(1,COUNTIF($U$17:U25,$O$18:$O$322)+($O$18:$O330&lt;&gt;"")*1,0)),"")</f>
        <v/>
      </c>
      <c r="V26" t="str">
        <f t="shared" si="2"/>
        <v/>
      </c>
    </row>
    <row r="27" spans="2:22" ht="13.8" customHeight="1" x14ac:dyDescent="0.3">
      <c r="B27" t="s">
        <v>128</v>
      </c>
      <c r="C27" s="74" t="s">
        <v>196</v>
      </c>
      <c r="D27" t="s">
        <v>4</v>
      </c>
      <c r="F27" s="51" t="e">
        <f>VLOOKUP(B27,Detaildaten!D:AD,6,FALSE)*VLOOKUP($D$10,Schlüssel!B:E,4,FALSE)/VLOOKUP(B27,Detaildaten!D:AE,21,FALSE)</f>
        <v>#N/A</v>
      </c>
      <c r="G27" s="51">
        <f>IFERROR(_xlfn.IFNA(VLOOKUP(Leistungsübersicht!C27,Detaildaten!$F$8:$I$19,4,0)/VLOOKUP(C27,Detaildaten!$F$8:$X$19,19,0)*VLOOKUP(C27,'Leistungsübersicht - WIP'!$Y$6:$AG$305,9,0)*VLOOKUP(IF(SUM($S$18:$S$322)=0,1,SUM($S$18:$S$322)),Faktoren!$B$8:$C$17,2,0)*IF($D$9=Optionen!$N$4,Leistungsübersicht!$D$11/VLOOKUP(Leistungsübersicht!$D$10,Optionen!$W$3:$X$18,2,0),1),""),0)</f>
        <v>0</v>
      </c>
      <c r="H27" s="62"/>
      <c r="I27" s="62"/>
      <c r="J27" t="s">
        <v>204</v>
      </c>
      <c r="N27">
        <f t="shared" si="3"/>
        <v>0</v>
      </c>
      <c r="O27" t="str">
        <f t="shared" si="0"/>
        <v/>
      </c>
      <c r="P27">
        <f t="shared" si="1"/>
        <v>0</v>
      </c>
      <c r="Q27">
        <f t="shared" si="4"/>
        <v>0</v>
      </c>
      <c r="R27" t="str">
        <f>IF(O27="","",COUNTIF($O27:$O$325,O27))</f>
        <v/>
      </c>
      <c r="S27">
        <f t="shared" si="5"/>
        <v>0</v>
      </c>
      <c r="T27">
        <f t="shared" si="6"/>
        <v>0</v>
      </c>
      <c r="U27" t="str">
        <f t="array" ref="U27">IFERROR(INDEX($O$18:$O$322,MATCH(1,COUNTIF($U$17:U26,$O$18:$O$322)+($O$18:$O331&lt;&gt;"")*1,0)),"")</f>
        <v/>
      </c>
      <c r="V27" t="str">
        <f t="shared" si="2"/>
        <v/>
      </c>
    </row>
    <row r="28" spans="2:22" ht="13.8" customHeight="1" x14ac:dyDescent="0.3">
      <c r="B28" t="s">
        <v>129</v>
      </c>
      <c r="C28" s="74" t="s">
        <v>197</v>
      </c>
      <c r="D28" t="s">
        <v>4</v>
      </c>
      <c r="F28" s="51" t="e">
        <f>VLOOKUP(B28,Detaildaten!D:AD,6,FALSE)*VLOOKUP($D$10,Schlüssel!B:E,4,FALSE)/VLOOKUP(B28,Detaildaten!D:AE,21,FALSE)</f>
        <v>#N/A</v>
      </c>
      <c r="G28" s="51">
        <f>IFERROR(_xlfn.IFNA(VLOOKUP(Leistungsübersicht!C28,Detaildaten!$F$8:$I$19,4,0)/VLOOKUP(C28,Detaildaten!$F$8:$X$19,19,0)*VLOOKUP(C28,'Leistungsübersicht - WIP'!$Y$6:$AG$305,9,0)*VLOOKUP(IF(SUM($S$18:$S$322)=0,1,SUM($S$18:$S$322)),Faktoren!$B$8:$C$17,2,0)*IF($D$9=Optionen!$N$4,Leistungsübersicht!$D$11/VLOOKUP(Leistungsübersicht!$D$10,Optionen!$W$3:$X$18,2,0),1),""),0)</f>
        <v>0</v>
      </c>
      <c r="H28" s="62"/>
      <c r="I28" s="62"/>
      <c r="J28" t="s">
        <v>203</v>
      </c>
      <c r="N28">
        <f t="shared" si="3"/>
        <v>0</v>
      </c>
      <c r="O28" t="str">
        <f t="shared" si="0"/>
        <v/>
      </c>
      <c r="P28">
        <f t="shared" si="1"/>
        <v>0</v>
      </c>
      <c r="Q28">
        <f t="shared" si="4"/>
        <v>0</v>
      </c>
      <c r="R28" t="str">
        <f>IF(O28="","",COUNTIF($O28:$O$325,O28))</f>
        <v/>
      </c>
      <c r="S28">
        <f t="shared" si="5"/>
        <v>0</v>
      </c>
      <c r="T28">
        <f t="shared" si="6"/>
        <v>0</v>
      </c>
      <c r="U28" t="str">
        <f t="array" ref="U28">IFERROR(INDEX($O$18:$O$322,MATCH(1,COUNTIF($U$17:U27,$O$18:$O$322)+($O$18:$O333&lt;&gt;"")*1,0)),"")</f>
        <v/>
      </c>
      <c r="V28" t="str">
        <f t="shared" si="2"/>
        <v/>
      </c>
    </row>
    <row r="29" spans="2:22" ht="13.8" customHeight="1" x14ac:dyDescent="0.3">
      <c r="B29" t="s">
        <v>130</v>
      </c>
      <c r="C29" s="74" t="s">
        <v>198</v>
      </c>
      <c r="D29" t="s">
        <v>4</v>
      </c>
      <c r="F29" s="51" t="e">
        <f>VLOOKUP(B29,Detaildaten!D:AD,6,FALSE)*VLOOKUP($D$10,Schlüssel!B:E,4,FALSE)/VLOOKUP(B29,Detaildaten!D:AE,21,FALSE)</f>
        <v>#N/A</v>
      </c>
      <c r="G29" s="51">
        <f>IFERROR(_xlfn.IFNA(VLOOKUP(Leistungsübersicht!C29,Detaildaten!$F$8:$I$19,4,0)/VLOOKUP(C29,Detaildaten!$F$8:$X$19,19,0)*VLOOKUP(C29,'Leistungsübersicht - WIP'!$Y$6:$AG$305,9,0)*VLOOKUP(IF(SUM($S$18:$S$322)=0,1,SUM($S$18:$S$322)),Faktoren!$B$8:$C$17,2,0)*IF($D$9=Optionen!$N$4,Leistungsübersicht!$D$11/VLOOKUP(Leistungsübersicht!$D$10,Optionen!$W$3:$X$18,2,0),1),""),0)</f>
        <v>0</v>
      </c>
      <c r="H29" s="62"/>
      <c r="I29" s="62"/>
      <c r="J29" t="s">
        <v>205</v>
      </c>
      <c r="N29">
        <f t="shared" si="3"/>
        <v>0</v>
      </c>
      <c r="O29" t="str">
        <f t="shared" si="0"/>
        <v/>
      </c>
      <c r="P29">
        <f t="shared" si="1"/>
        <v>0</v>
      </c>
      <c r="Q29">
        <f t="shared" si="4"/>
        <v>0</v>
      </c>
      <c r="R29" t="str">
        <f>IF(O29="","",COUNTIF($O29:$O$325,O29))</f>
        <v/>
      </c>
      <c r="S29">
        <f t="shared" si="5"/>
        <v>0</v>
      </c>
      <c r="T29">
        <f t="shared" si="6"/>
        <v>0</v>
      </c>
      <c r="U29" t="str">
        <f t="array" ref="U29">IFERROR(INDEX($O$18:$O$322,MATCH(1,COUNTIF($U$17:U28,$O$18:$O$322)+($O$18:$O334&lt;&gt;"")*1,0)),"")</f>
        <v/>
      </c>
      <c r="V29" t="str">
        <f t="shared" si="2"/>
        <v/>
      </c>
    </row>
    <row r="30" spans="2:22" ht="13.8" customHeight="1" x14ac:dyDescent="0.3">
      <c r="B30" t="s">
        <v>217</v>
      </c>
      <c r="F30" s="51"/>
      <c r="G30" s="51"/>
      <c r="H30" s="62"/>
      <c r="I30" s="62"/>
    </row>
    <row r="31" spans="2:22" ht="13.8" customHeight="1" x14ac:dyDescent="0.3">
      <c r="B31" t="s">
        <v>218</v>
      </c>
      <c r="F31" s="51"/>
      <c r="G31" s="51"/>
      <c r="H31" s="62"/>
      <c r="I31" s="62"/>
    </row>
    <row r="32" spans="2:22" ht="13.8" customHeight="1" x14ac:dyDescent="0.3">
      <c r="F32" s="51"/>
      <c r="G32" s="51"/>
      <c r="H32" s="62"/>
      <c r="I32" s="62"/>
    </row>
    <row r="33" spans="6:9" ht="13.8" customHeight="1" x14ac:dyDescent="0.3">
      <c r="F33" s="51"/>
      <c r="G33" s="51"/>
      <c r="H33" s="62"/>
      <c r="I33" s="62"/>
    </row>
    <row r="34" spans="6:9" ht="13.8" customHeight="1" x14ac:dyDescent="0.3">
      <c r="F34" s="51"/>
      <c r="G34" s="51"/>
      <c r="H34" s="62"/>
      <c r="I34" s="62"/>
    </row>
    <row r="35" spans="6:9" ht="13.8" customHeight="1" x14ac:dyDescent="0.3">
      <c r="F35" s="51"/>
      <c r="G35" s="51"/>
      <c r="H35" s="62"/>
      <c r="I35" s="62"/>
    </row>
    <row r="36" spans="6:9" ht="13.8" customHeight="1" x14ac:dyDescent="0.3">
      <c r="F36" s="51"/>
      <c r="G36" s="51"/>
      <c r="H36" s="62"/>
      <c r="I36" s="62"/>
    </row>
    <row r="37" spans="6:9" ht="13.8" customHeight="1" x14ac:dyDescent="0.3">
      <c r="F37" s="51"/>
      <c r="G37" s="51"/>
      <c r="H37" s="62"/>
      <c r="I37" s="62"/>
    </row>
    <row r="38" spans="6:9" ht="13.8" customHeight="1" x14ac:dyDescent="0.3">
      <c r="F38" s="51"/>
      <c r="G38" s="51"/>
      <c r="H38" s="62"/>
      <c r="I38" s="62"/>
    </row>
    <row r="39" spans="6:9" ht="13.8" customHeight="1" x14ac:dyDescent="0.3">
      <c r="F39" s="51"/>
      <c r="G39" s="51"/>
      <c r="H39" s="62"/>
      <c r="I39" s="62"/>
    </row>
    <row r="40" spans="6:9" ht="13.8" customHeight="1" x14ac:dyDescent="0.3">
      <c r="F40" s="51"/>
      <c r="G40" s="51"/>
      <c r="H40" s="62"/>
      <c r="I40" s="62"/>
    </row>
    <row r="41" spans="6:9" ht="13.8" customHeight="1" x14ac:dyDescent="0.3">
      <c r="F41" s="51"/>
      <c r="G41" s="51"/>
      <c r="H41" s="62"/>
      <c r="I41" s="62"/>
    </row>
    <row r="42" spans="6:9" ht="13.8" customHeight="1" x14ac:dyDescent="0.3">
      <c r="F42" s="51"/>
      <c r="G42" s="51"/>
      <c r="H42" s="62"/>
      <c r="I42" s="62"/>
    </row>
    <row r="43" spans="6:9" ht="13.8" customHeight="1" x14ac:dyDescent="0.3">
      <c r="F43" s="51"/>
      <c r="G43" s="51"/>
      <c r="H43" s="62"/>
      <c r="I43" s="62"/>
    </row>
    <row r="44" spans="6:9" ht="13.8" customHeight="1" x14ac:dyDescent="0.3">
      <c r="F44" s="51"/>
      <c r="G44" s="51"/>
      <c r="H44" s="62"/>
      <c r="I44" s="62"/>
    </row>
    <row r="45" spans="6:9" ht="13.8" customHeight="1" x14ac:dyDescent="0.3">
      <c r="F45" s="51"/>
      <c r="G45" s="51"/>
      <c r="H45" s="62"/>
      <c r="I45" s="62"/>
    </row>
    <row r="46" spans="6:9" ht="13.8" customHeight="1" x14ac:dyDescent="0.3">
      <c r="F46" s="51"/>
      <c r="G46" s="51"/>
      <c r="H46" s="62"/>
      <c r="I46" s="62"/>
    </row>
    <row r="47" spans="6:9" ht="13.8" customHeight="1" x14ac:dyDescent="0.3">
      <c r="F47" s="51"/>
      <c r="G47" s="51"/>
      <c r="H47" s="62"/>
      <c r="I47" s="62"/>
    </row>
    <row r="48" spans="6:9" x14ac:dyDescent="0.3">
      <c r="F48" s="51"/>
      <c r="G48" s="51"/>
      <c r="H48" s="62"/>
      <c r="I48" s="62"/>
    </row>
    <row r="49" spans="6:9" x14ac:dyDescent="0.3">
      <c r="F49" s="51"/>
      <c r="G49" s="51"/>
      <c r="H49" s="62"/>
      <c r="I49" s="62"/>
    </row>
    <row r="50" spans="6:9" x14ac:dyDescent="0.3">
      <c r="F50" s="51"/>
      <c r="G50" s="51"/>
      <c r="H50" s="62"/>
      <c r="I50" s="62"/>
    </row>
    <row r="51" spans="6:9" x14ac:dyDescent="0.3">
      <c r="F51" s="51"/>
      <c r="G51" s="51"/>
      <c r="H51" s="62"/>
      <c r="I51" s="62"/>
    </row>
    <row r="52" spans="6:9" x14ac:dyDescent="0.3">
      <c r="F52" s="51"/>
      <c r="G52" s="51"/>
      <c r="H52" s="62"/>
      <c r="I52" s="62"/>
    </row>
    <row r="53" spans="6:9" x14ac:dyDescent="0.3">
      <c r="F53" s="51"/>
      <c r="G53" s="51"/>
      <c r="H53" s="62"/>
      <c r="I53" s="62"/>
    </row>
    <row r="54" spans="6:9" x14ac:dyDescent="0.3">
      <c r="F54" s="51"/>
      <c r="G54" s="51"/>
      <c r="H54" s="62"/>
      <c r="I54" s="62"/>
    </row>
    <row r="55" spans="6:9" x14ac:dyDescent="0.3">
      <c r="F55" s="51"/>
      <c r="G55" s="51"/>
      <c r="H55" s="62"/>
      <c r="I55" s="62"/>
    </row>
    <row r="56" spans="6:9" x14ac:dyDescent="0.3">
      <c r="F56" s="51"/>
      <c r="G56" s="51"/>
      <c r="H56" s="62"/>
      <c r="I56" s="62"/>
    </row>
    <row r="57" spans="6:9" x14ac:dyDescent="0.3">
      <c r="F57" s="51"/>
      <c r="G57" s="51"/>
      <c r="H57" s="62"/>
      <c r="I57" s="62"/>
    </row>
    <row r="58" spans="6:9" x14ac:dyDescent="0.3">
      <c r="F58" s="51"/>
      <c r="G58" s="51"/>
      <c r="H58" s="62"/>
      <c r="I58" s="62"/>
    </row>
    <row r="59" spans="6:9" x14ac:dyDescent="0.3">
      <c r="F59" s="51"/>
      <c r="G59" s="51"/>
      <c r="H59" s="62"/>
      <c r="I59" s="62"/>
    </row>
    <row r="60" spans="6:9" x14ac:dyDescent="0.3">
      <c r="F60" s="51"/>
      <c r="G60" s="51"/>
      <c r="H60" s="62"/>
      <c r="I60" s="62"/>
    </row>
    <row r="61" spans="6:9" x14ac:dyDescent="0.3">
      <c r="F61" s="51"/>
      <c r="G61" s="51"/>
      <c r="H61" s="62"/>
      <c r="I61" s="62"/>
    </row>
    <row r="62" spans="6:9" x14ac:dyDescent="0.3">
      <c r="F62" s="51"/>
      <c r="G62" s="51"/>
      <c r="H62" s="62"/>
      <c r="I62" s="62"/>
    </row>
    <row r="63" spans="6:9" x14ac:dyDescent="0.3">
      <c r="F63" s="51"/>
      <c r="G63" s="51"/>
      <c r="H63" s="62"/>
      <c r="I63" s="62"/>
    </row>
    <row r="64" spans="6:9" x14ac:dyDescent="0.3">
      <c r="F64" s="51"/>
      <c r="G64" s="51"/>
      <c r="H64" s="62"/>
      <c r="I64" s="62"/>
    </row>
    <row r="65" spans="6:9" x14ac:dyDescent="0.3">
      <c r="F65" s="51"/>
      <c r="G65" s="51"/>
      <c r="H65" s="62"/>
      <c r="I65" s="62"/>
    </row>
    <row r="66" spans="6:9" x14ac:dyDescent="0.3">
      <c r="F66" s="51"/>
      <c r="G66" s="51"/>
      <c r="H66" s="62"/>
      <c r="I66" s="62"/>
    </row>
    <row r="67" spans="6:9" x14ac:dyDescent="0.3">
      <c r="F67" s="51"/>
      <c r="G67" s="51"/>
      <c r="H67" s="62"/>
      <c r="I67" s="62"/>
    </row>
    <row r="68" spans="6:9" x14ac:dyDescent="0.3">
      <c r="F68" s="51"/>
      <c r="G68" s="51"/>
      <c r="H68" s="62"/>
      <c r="I68" s="62"/>
    </row>
    <row r="69" spans="6:9" x14ac:dyDescent="0.3">
      <c r="F69" s="51"/>
      <c r="G69" s="51"/>
      <c r="H69" s="62"/>
      <c r="I69" s="62"/>
    </row>
    <row r="70" spans="6:9" x14ac:dyDescent="0.3">
      <c r="F70" s="51"/>
      <c r="G70" s="51"/>
      <c r="H70" s="62"/>
      <c r="I70" s="62"/>
    </row>
    <row r="71" spans="6:9" x14ac:dyDescent="0.3">
      <c r="F71" s="51"/>
      <c r="G71" s="51"/>
      <c r="H71" s="62"/>
      <c r="I71" s="62"/>
    </row>
    <row r="72" spans="6:9" x14ac:dyDescent="0.3">
      <c r="F72" s="51"/>
      <c r="G72" s="51"/>
      <c r="H72" s="62"/>
      <c r="I72" s="62"/>
    </row>
    <row r="73" spans="6:9" x14ac:dyDescent="0.3">
      <c r="F73" s="51"/>
      <c r="G73" s="51"/>
      <c r="H73" s="62"/>
      <c r="I73" s="62"/>
    </row>
    <row r="74" spans="6:9" x14ac:dyDescent="0.3">
      <c r="F74" s="51"/>
      <c r="G74" s="51"/>
      <c r="H74" s="62"/>
      <c r="I74" s="62"/>
    </row>
    <row r="75" spans="6:9" x14ac:dyDescent="0.3">
      <c r="F75" s="51"/>
      <c r="G75" s="51"/>
      <c r="H75" s="62"/>
      <c r="I75" s="62"/>
    </row>
    <row r="76" spans="6:9" x14ac:dyDescent="0.3">
      <c r="F76" s="51"/>
      <c r="G76" s="51"/>
      <c r="H76" s="62"/>
      <c r="I76" s="62"/>
    </row>
    <row r="77" spans="6:9" x14ac:dyDescent="0.3">
      <c r="F77" s="51"/>
      <c r="G77" s="51"/>
      <c r="H77" s="62"/>
      <c r="I77" s="62"/>
    </row>
    <row r="78" spans="6:9" x14ac:dyDescent="0.3">
      <c r="F78" s="51"/>
      <c r="G78" s="51"/>
      <c r="H78" s="62"/>
      <c r="I78" s="62"/>
    </row>
    <row r="79" spans="6:9" x14ac:dyDescent="0.3">
      <c r="F79" s="51"/>
      <c r="G79" s="51"/>
      <c r="H79" s="62"/>
      <c r="I79" s="62"/>
    </row>
    <row r="80" spans="6:9" x14ac:dyDescent="0.3">
      <c r="F80" s="51"/>
      <c r="G80" s="51"/>
      <c r="H80" s="62"/>
      <c r="I80" s="62"/>
    </row>
    <row r="81" spans="6:9" x14ac:dyDescent="0.3">
      <c r="F81" s="51"/>
      <c r="G81" s="51"/>
      <c r="H81" s="62"/>
      <c r="I81" s="62"/>
    </row>
    <row r="82" spans="6:9" x14ac:dyDescent="0.3">
      <c r="F82" s="51"/>
      <c r="G82" s="51"/>
      <c r="H82" s="62"/>
      <c r="I82" s="62"/>
    </row>
    <row r="83" spans="6:9" x14ac:dyDescent="0.3">
      <c r="F83" s="51"/>
      <c r="G83" s="51"/>
      <c r="H83" s="62"/>
      <c r="I83" s="62"/>
    </row>
    <row r="84" spans="6:9" x14ac:dyDescent="0.3">
      <c r="F84" s="51"/>
      <c r="G84" s="51"/>
      <c r="H84" s="62"/>
      <c r="I84" s="62"/>
    </row>
    <row r="85" spans="6:9" x14ac:dyDescent="0.3">
      <c r="F85" s="51"/>
      <c r="G85" s="51"/>
      <c r="H85" s="62"/>
      <c r="I85" s="62"/>
    </row>
    <row r="86" spans="6:9" x14ac:dyDescent="0.3">
      <c r="F86" s="51"/>
      <c r="G86" s="51"/>
      <c r="H86" s="62"/>
      <c r="I86" s="62"/>
    </row>
    <row r="87" spans="6:9" x14ac:dyDescent="0.3">
      <c r="F87" s="51"/>
      <c r="G87" s="51"/>
      <c r="H87" s="62"/>
      <c r="I87" s="62"/>
    </row>
    <row r="88" spans="6:9" x14ac:dyDescent="0.3">
      <c r="F88" s="51"/>
      <c r="G88" s="51"/>
      <c r="H88" s="62"/>
      <c r="I88" s="62"/>
    </row>
    <row r="89" spans="6:9" x14ac:dyDescent="0.3">
      <c r="F89" s="51"/>
      <c r="G89" s="51"/>
      <c r="H89" s="62"/>
      <c r="I89" s="62"/>
    </row>
    <row r="90" spans="6:9" x14ac:dyDescent="0.3">
      <c r="F90" s="51"/>
      <c r="G90" s="51"/>
      <c r="H90" s="62"/>
      <c r="I90" s="62"/>
    </row>
    <row r="91" spans="6:9" x14ac:dyDescent="0.3">
      <c r="F91" s="51"/>
      <c r="G91" s="51"/>
      <c r="H91" s="62"/>
      <c r="I91" s="62"/>
    </row>
    <row r="92" spans="6:9" x14ac:dyDescent="0.3">
      <c r="F92" s="51"/>
      <c r="G92" s="51"/>
      <c r="H92" s="62"/>
      <c r="I92" s="62"/>
    </row>
    <row r="93" spans="6:9" x14ac:dyDescent="0.3">
      <c r="F93" s="51"/>
      <c r="G93" s="51"/>
      <c r="H93" s="62"/>
      <c r="I93" s="62"/>
    </row>
    <row r="94" spans="6:9" x14ac:dyDescent="0.3">
      <c r="F94" s="51"/>
      <c r="G94" s="51"/>
      <c r="H94" s="62"/>
      <c r="I94" s="62"/>
    </row>
    <row r="95" spans="6:9" x14ac:dyDescent="0.3">
      <c r="F95" s="51"/>
      <c r="G95" s="51"/>
      <c r="H95" s="62"/>
      <c r="I95" s="62"/>
    </row>
    <row r="96" spans="6:9" x14ac:dyDescent="0.3">
      <c r="F96" s="51"/>
      <c r="G96" s="51"/>
      <c r="H96" s="62"/>
      <c r="I96" s="62"/>
    </row>
    <row r="97" spans="6:9" x14ac:dyDescent="0.3">
      <c r="F97" s="51"/>
      <c r="G97" s="51"/>
      <c r="H97" s="62"/>
      <c r="I97" s="62"/>
    </row>
    <row r="98" spans="6:9" x14ac:dyDescent="0.3">
      <c r="F98" s="51"/>
      <c r="G98" s="51"/>
      <c r="H98" s="62"/>
      <c r="I98" s="62"/>
    </row>
    <row r="99" spans="6:9" x14ac:dyDescent="0.3">
      <c r="F99" s="51"/>
      <c r="G99" s="51"/>
      <c r="H99" s="62"/>
      <c r="I99" s="62"/>
    </row>
    <row r="100" spans="6:9" x14ac:dyDescent="0.3">
      <c r="F100" s="51"/>
      <c r="G100" s="51"/>
      <c r="H100" s="62"/>
      <c r="I100" s="62"/>
    </row>
    <row r="101" spans="6:9" x14ac:dyDescent="0.3">
      <c r="F101" s="51"/>
      <c r="G101" s="51"/>
      <c r="H101" s="62"/>
      <c r="I101" s="62"/>
    </row>
    <row r="102" spans="6:9" x14ac:dyDescent="0.3">
      <c r="F102" s="51"/>
      <c r="G102" s="51"/>
      <c r="H102" s="62"/>
      <c r="I102" s="62"/>
    </row>
    <row r="103" spans="6:9" x14ac:dyDescent="0.3">
      <c r="F103" s="51"/>
      <c r="G103" s="51"/>
      <c r="H103" s="62"/>
      <c r="I103" s="62"/>
    </row>
    <row r="104" spans="6:9" x14ac:dyDescent="0.3">
      <c r="F104" s="51"/>
      <c r="G104" s="51"/>
      <c r="H104" s="62"/>
      <c r="I104" s="62"/>
    </row>
    <row r="105" spans="6:9" x14ac:dyDescent="0.3">
      <c r="F105" s="51"/>
      <c r="G105" s="51"/>
      <c r="H105" s="62"/>
      <c r="I105" s="62"/>
    </row>
    <row r="106" spans="6:9" x14ac:dyDescent="0.3">
      <c r="F106" s="51"/>
      <c r="G106" s="51"/>
      <c r="H106" s="62"/>
      <c r="I106" s="62"/>
    </row>
    <row r="107" spans="6:9" x14ac:dyDescent="0.3">
      <c r="F107" s="51"/>
      <c r="G107" s="51"/>
      <c r="H107" s="62"/>
      <c r="I107" s="62"/>
    </row>
    <row r="108" spans="6:9" x14ac:dyDescent="0.3">
      <c r="F108" s="51"/>
      <c r="G108" s="51"/>
      <c r="H108" s="62"/>
      <c r="I108" s="62"/>
    </row>
    <row r="109" spans="6:9" x14ac:dyDescent="0.3">
      <c r="F109" s="51"/>
      <c r="G109" s="51"/>
      <c r="H109" s="62"/>
      <c r="I109" s="62"/>
    </row>
    <row r="110" spans="6:9" x14ac:dyDescent="0.3">
      <c r="F110" s="51"/>
      <c r="G110" s="51"/>
      <c r="H110" s="62"/>
      <c r="I110" s="62"/>
    </row>
    <row r="111" spans="6:9" x14ac:dyDescent="0.3">
      <c r="F111" s="51"/>
      <c r="G111" s="51"/>
      <c r="H111" s="62"/>
      <c r="I111" s="62"/>
    </row>
    <row r="112" spans="6:9" x14ac:dyDescent="0.3">
      <c r="F112" s="51"/>
      <c r="G112" s="51"/>
      <c r="H112" s="62"/>
      <c r="I112" s="62"/>
    </row>
    <row r="113" spans="6:9" x14ac:dyDescent="0.3">
      <c r="F113" s="51"/>
      <c r="G113" s="51"/>
      <c r="H113" s="62"/>
      <c r="I113" s="62"/>
    </row>
    <row r="114" spans="6:9" x14ac:dyDescent="0.3">
      <c r="F114" s="51"/>
      <c r="G114" s="51"/>
      <c r="H114" s="62"/>
      <c r="I114" s="62"/>
    </row>
    <row r="115" spans="6:9" x14ac:dyDescent="0.3">
      <c r="F115" s="51"/>
      <c r="G115" s="51"/>
      <c r="H115" s="62"/>
      <c r="I115" s="62"/>
    </row>
    <row r="116" spans="6:9" x14ac:dyDescent="0.3">
      <c r="F116" s="51"/>
      <c r="G116" s="51"/>
      <c r="H116" s="62"/>
      <c r="I116" s="62"/>
    </row>
    <row r="117" spans="6:9" x14ac:dyDescent="0.3">
      <c r="F117" s="51"/>
      <c r="G117" s="51"/>
      <c r="H117" s="62"/>
      <c r="I117" s="62"/>
    </row>
    <row r="118" spans="6:9" x14ac:dyDescent="0.3">
      <c r="F118" s="51"/>
      <c r="G118" s="51"/>
      <c r="H118" s="62"/>
      <c r="I118" s="62"/>
    </row>
    <row r="119" spans="6:9" x14ac:dyDescent="0.3">
      <c r="F119" s="51"/>
      <c r="G119" s="51"/>
      <c r="H119" s="62"/>
      <c r="I119" s="62"/>
    </row>
    <row r="120" spans="6:9" x14ac:dyDescent="0.3">
      <c r="F120" s="51"/>
      <c r="G120" s="51"/>
      <c r="H120" s="62"/>
      <c r="I120" s="62"/>
    </row>
    <row r="121" spans="6:9" x14ac:dyDescent="0.3">
      <c r="F121" s="51"/>
      <c r="G121" s="51"/>
      <c r="H121" s="62"/>
      <c r="I121" s="62"/>
    </row>
    <row r="122" spans="6:9" x14ac:dyDescent="0.3">
      <c r="F122" s="51"/>
      <c r="G122" s="51"/>
      <c r="H122" s="62"/>
      <c r="I122" s="62"/>
    </row>
    <row r="123" spans="6:9" x14ac:dyDescent="0.3">
      <c r="F123" s="51"/>
      <c r="G123" s="51"/>
      <c r="H123" s="62"/>
      <c r="I123" s="62"/>
    </row>
    <row r="124" spans="6:9" x14ac:dyDescent="0.3">
      <c r="F124" s="51"/>
      <c r="G124" s="51"/>
      <c r="H124" s="62"/>
      <c r="I124" s="62"/>
    </row>
    <row r="125" spans="6:9" x14ac:dyDescent="0.3">
      <c r="F125" s="51"/>
      <c r="G125" s="51"/>
      <c r="H125" s="62"/>
      <c r="I125" s="62"/>
    </row>
    <row r="126" spans="6:9" x14ac:dyDescent="0.3">
      <c r="F126" s="51"/>
      <c r="G126" s="51"/>
      <c r="H126" s="62"/>
      <c r="I126" s="62"/>
    </row>
    <row r="127" spans="6:9" x14ac:dyDescent="0.3">
      <c r="F127" s="51"/>
      <c r="G127" s="51"/>
      <c r="H127" s="62"/>
      <c r="I127" s="62"/>
    </row>
    <row r="128" spans="6:9" x14ac:dyDescent="0.3">
      <c r="F128" s="51"/>
      <c r="G128" s="51"/>
      <c r="H128" s="62"/>
      <c r="I128" s="62"/>
    </row>
    <row r="129" spans="6:9" x14ac:dyDescent="0.3">
      <c r="F129" s="51"/>
      <c r="G129" s="51"/>
      <c r="H129" s="62"/>
      <c r="I129" s="62"/>
    </row>
    <row r="130" spans="6:9" x14ac:dyDescent="0.3">
      <c r="F130" s="51"/>
      <c r="G130" s="51"/>
      <c r="H130" s="62"/>
      <c r="I130" s="62"/>
    </row>
    <row r="131" spans="6:9" x14ac:dyDescent="0.3">
      <c r="F131" s="51"/>
      <c r="G131" s="51"/>
      <c r="H131" s="62"/>
      <c r="I131" s="62"/>
    </row>
    <row r="132" spans="6:9" x14ac:dyDescent="0.3">
      <c r="F132" s="51"/>
      <c r="G132" s="51"/>
      <c r="H132" s="62"/>
      <c r="I132" s="62"/>
    </row>
    <row r="133" spans="6:9" x14ac:dyDescent="0.3">
      <c r="F133" s="51"/>
      <c r="G133" s="51"/>
      <c r="H133" s="62"/>
      <c r="I133" s="62"/>
    </row>
    <row r="134" spans="6:9" x14ac:dyDescent="0.3">
      <c r="F134" s="51"/>
      <c r="G134" s="51"/>
      <c r="H134" s="62"/>
      <c r="I134" s="62"/>
    </row>
    <row r="135" spans="6:9" x14ac:dyDescent="0.3">
      <c r="F135" s="51"/>
      <c r="G135" s="51"/>
      <c r="H135" s="62"/>
      <c r="I135" s="62"/>
    </row>
    <row r="136" spans="6:9" x14ac:dyDescent="0.3">
      <c r="F136" s="51"/>
      <c r="G136" s="51"/>
      <c r="H136" s="62"/>
      <c r="I136" s="62"/>
    </row>
    <row r="137" spans="6:9" x14ac:dyDescent="0.3">
      <c r="F137" s="51"/>
      <c r="G137" s="51"/>
      <c r="H137" s="62"/>
      <c r="I137" s="62"/>
    </row>
    <row r="138" spans="6:9" x14ac:dyDescent="0.3">
      <c r="F138" s="51"/>
      <c r="G138" s="51"/>
      <c r="H138" s="62"/>
      <c r="I138" s="62"/>
    </row>
    <row r="139" spans="6:9" x14ac:dyDescent="0.3">
      <c r="F139" s="51"/>
      <c r="G139" s="51"/>
      <c r="H139" s="62"/>
      <c r="I139" s="62"/>
    </row>
    <row r="140" spans="6:9" x14ac:dyDescent="0.3">
      <c r="F140" s="51"/>
      <c r="G140" s="51"/>
      <c r="H140" s="62"/>
      <c r="I140" s="62"/>
    </row>
    <row r="141" spans="6:9" x14ac:dyDescent="0.3">
      <c r="F141" s="51"/>
      <c r="G141" s="51"/>
      <c r="H141" s="62"/>
      <c r="I141" s="62"/>
    </row>
    <row r="142" spans="6:9" x14ac:dyDescent="0.3">
      <c r="F142" s="51"/>
      <c r="G142" s="51"/>
      <c r="H142" s="62"/>
      <c r="I142" s="62"/>
    </row>
    <row r="143" spans="6:9" x14ac:dyDescent="0.3">
      <c r="F143" s="51"/>
      <c r="G143" s="51"/>
      <c r="H143" s="62"/>
      <c r="I143" s="62"/>
    </row>
    <row r="144" spans="6:9" x14ac:dyDescent="0.3">
      <c r="F144" s="51"/>
      <c r="G144" s="51"/>
      <c r="H144" s="62"/>
      <c r="I144" s="62"/>
    </row>
    <row r="145" spans="6:9" x14ac:dyDescent="0.3">
      <c r="F145" s="51"/>
      <c r="G145" s="51"/>
      <c r="H145" s="62"/>
      <c r="I145" s="62"/>
    </row>
    <row r="146" spans="6:9" x14ac:dyDescent="0.3">
      <c r="F146" s="51"/>
      <c r="G146" s="51"/>
      <c r="H146" s="62"/>
      <c r="I146" s="62"/>
    </row>
    <row r="147" spans="6:9" x14ac:dyDescent="0.3">
      <c r="F147" s="51"/>
      <c r="G147" s="51"/>
      <c r="H147" s="62"/>
      <c r="I147" s="62"/>
    </row>
    <row r="148" spans="6:9" x14ac:dyDescent="0.3">
      <c r="F148" s="51"/>
      <c r="G148" s="51"/>
      <c r="H148" s="62"/>
      <c r="I148" s="62"/>
    </row>
    <row r="149" spans="6:9" x14ac:dyDescent="0.3">
      <c r="F149" s="51"/>
      <c r="G149" s="51"/>
      <c r="H149" s="62"/>
      <c r="I149" s="62"/>
    </row>
    <row r="150" spans="6:9" x14ac:dyDescent="0.3">
      <c r="F150" s="51"/>
      <c r="G150" s="51"/>
      <c r="H150" s="62"/>
      <c r="I150" s="62"/>
    </row>
    <row r="151" spans="6:9" x14ac:dyDescent="0.3">
      <c r="F151" s="51"/>
      <c r="G151" s="51"/>
      <c r="H151" s="62"/>
      <c r="I151" s="62"/>
    </row>
    <row r="152" spans="6:9" x14ac:dyDescent="0.3">
      <c r="F152" s="51"/>
      <c r="G152" s="51"/>
      <c r="H152" s="62"/>
      <c r="I152" s="62"/>
    </row>
    <row r="153" spans="6:9" x14ac:dyDescent="0.3">
      <c r="F153" s="51"/>
      <c r="G153" s="51"/>
      <c r="H153" s="62"/>
      <c r="I153" s="62"/>
    </row>
    <row r="154" spans="6:9" x14ac:dyDescent="0.3">
      <c r="F154" s="51"/>
      <c r="G154" s="51"/>
      <c r="H154" s="62"/>
      <c r="I154" s="62"/>
    </row>
    <row r="155" spans="6:9" x14ac:dyDescent="0.3">
      <c r="F155" s="51"/>
      <c r="G155" s="51"/>
      <c r="H155" s="62"/>
      <c r="I155" s="62"/>
    </row>
    <row r="156" spans="6:9" x14ac:dyDescent="0.3">
      <c r="F156" s="51"/>
      <c r="G156" s="51"/>
      <c r="H156" s="62"/>
      <c r="I156" s="62"/>
    </row>
    <row r="157" spans="6:9" x14ac:dyDescent="0.3">
      <c r="F157" s="51"/>
      <c r="G157" s="51"/>
      <c r="H157" s="62"/>
      <c r="I157" s="62"/>
    </row>
    <row r="158" spans="6:9" x14ac:dyDescent="0.3">
      <c r="F158" s="51"/>
      <c r="G158" s="51"/>
      <c r="H158" s="62"/>
      <c r="I158" s="62"/>
    </row>
    <row r="159" spans="6:9" x14ac:dyDescent="0.3">
      <c r="F159" s="51"/>
      <c r="G159" s="51"/>
      <c r="H159" s="62"/>
      <c r="I159" s="62"/>
    </row>
    <row r="160" spans="6:9" x14ac:dyDescent="0.3">
      <c r="F160" s="51"/>
      <c r="G160" s="51"/>
      <c r="H160" s="62"/>
      <c r="I160" s="62"/>
    </row>
    <row r="161" spans="6:9" x14ac:dyDescent="0.3">
      <c r="F161" s="51"/>
      <c r="G161" s="51"/>
      <c r="H161" s="62"/>
      <c r="I161" s="62"/>
    </row>
    <row r="162" spans="6:9" x14ac:dyDescent="0.3">
      <c r="F162" s="51"/>
      <c r="G162" s="51"/>
      <c r="H162" s="62"/>
      <c r="I162" s="62"/>
    </row>
    <row r="163" spans="6:9" x14ac:dyDescent="0.3">
      <c r="F163" s="51"/>
      <c r="G163" s="51"/>
      <c r="H163" s="62"/>
      <c r="I163" s="62"/>
    </row>
    <row r="164" spans="6:9" x14ac:dyDescent="0.3">
      <c r="F164" s="51"/>
      <c r="G164" s="51"/>
      <c r="H164" s="62"/>
      <c r="I164" s="62"/>
    </row>
    <row r="165" spans="6:9" x14ac:dyDescent="0.3">
      <c r="F165" s="51"/>
      <c r="G165" s="51"/>
      <c r="H165" s="62"/>
      <c r="I165" s="62"/>
    </row>
    <row r="166" spans="6:9" x14ac:dyDescent="0.3">
      <c r="F166" s="51"/>
      <c r="G166" s="51"/>
      <c r="H166" s="62"/>
      <c r="I166" s="62"/>
    </row>
    <row r="167" spans="6:9" x14ac:dyDescent="0.3">
      <c r="F167" s="51"/>
      <c r="G167" s="51"/>
      <c r="H167" s="62"/>
      <c r="I167" s="62"/>
    </row>
    <row r="168" spans="6:9" x14ac:dyDescent="0.3">
      <c r="F168" s="51"/>
      <c r="G168" s="51"/>
      <c r="H168" s="62"/>
      <c r="I168" s="62"/>
    </row>
    <row r="169" spans="6:9" x14ac:dyDescent="0.3">
      <c r="F169" s="51"/>
      <c r="G169" s="51"/>
      <c r="H169" s="62"/>
      <c r="I169" s="62"/>
    </row>
    <row r="170" spans="6:9" x14ac:dyDescent="0.3">
      <c r="F170" s="51"/>
      <c r="G170" s="51"/>
      <c r="H170" s="62"/>
      <c r="I170" s="62"/>
    </row>
    <row r="171" spans="6:9" x14ac:dyDescent="0.3">
      <c r="F171" s="51"/>
      <c r="G171" s="51"/>
      <c r="H171" s="62"/>
      <c r="I171" s="62"/>
    </row>
    <row r="172" spans="6:9" x14ac:dyDescent="0.3">
      <c r="F172" s="51"/>
      <c r="G172" s="51"/>
      <c r="H172" s="62"/>
      <c r="I172" s="62"/>
    </row>
    <row r="173" spans="6:9" x14ac:dyDescent="0.3">
      <c r="F173" s="51"/>
      <c r="G173" s="51"/>
      <c r="H173" s="62"/>
      <c r="I173" s="62"/>
    </row>
    <row r="174" spans="6:9" x14ac:dyDescent="0.3">
      <c r="F174" s="51"/>
      <c r="G174" s="51"/>
      <c r="H174" s="62"/>
      <c r="I174" s="62"/>
    </row>
    <row r="175" spans="6:9" x14ac:dyDescent="0.3">
      <c r="F175" s="51"/>
      <c r="G175" s="51"/>
      <c r="H175" s="62"/>
      <c r="I175" s="62"/>
    </row>
    <row r="176" spans="6:9" x14ac:dyDescent="0.3">
      <c r="F176" s="51"/>
      <c r="G176" s="51"/>
      <c r="H176" s="62"/>
      <c r="I176" s="62"/>
    </row>
    <row r="177" spans="6:9" x14ac:dyDescent="0.3">
      <c r="F177" s="51"/>
      <c r="G177" s="51"/>
      <c r="H177" s="62"/>
      <c r="I177" s="62"/>
    </row>
    <row r="178" spans="6:9" x14ac:dyDescent="0.3">
      <c r="F178" s="51"/>
      <c r="G178" s="51"/>
      <c r="H178" s="62"/>
      <c r="I178" s="62"/>
    </row>
    <row r="179" spans="6:9" x14ac:dyDescent="0.3">
      <c r="F179" s="51"/>
      <c r="G179" s="51"/>
      <c r="H179" s="62"/>
      <c r="I179" s="62"/>
    </row>
    <row r="180" spans="6:9" x14ac:dyDescent="0.3">
      <c r="F180" s="51"/>
      <c r="G180" s="51"/>
      <c r="H180" s="62"/>
      <c r="I180" s="62"/>
    </row>
    <row r="181" spans="6:9" x14ac:dyDescent="0.3">
      <c r="F181" s="51"/>
      <c r="G181" s="51"/>
      <c r="H181" s="62"/>
      <c r="I181" s="62"/>
    </row>
    <row r="182" spans="6:9" x14ac:dyDescent="0.3">
      <c r="F182" s="51"/>
      <c r="G182" s="51"/>
      <c r="H182" s="62"/>
      <c r="I182" s="62"/>
    </row>
    <row r="183" spans="6:9" x14ac:dyDescent="0.3">
      <c r="F183" s="51"/>
      <c r="G183" s="51"/>
      <c r="H183" s="62"/>
      <c r="I183" s="62"/>
    </row>
    <row r="184" spans="6:9" x14ac:dyDescent="0.3">
      <c r="F184" s="51"/>
      <c r="G184" s="51"/>
      <c r="H184" s="62"/>
      <c r="I184" s="62"/>
    </row>
    <row r="185" spans="6:9" x14ac:dyDescent="0.3">
      <c r="F185" s="51"/>
      <c r="G185" s="51"/>
      <c r="H185" s="62"/>
      <c r="I185" s="62"/>
    </row>
    <row r="186" spans="6:9" x14ac:dyDescent="0.3">
      <c r="F186" s="51"/>
      <c r="G186" s="51"/>
      <c r="H186" s="62"/>
      <c r="I186" s="62"/>
    </row>
    <row r="187" spans="6:9" x14ac:dyDescent="0.3">
      <c r="F187" s="51"/>
      <c r="G187" s="51"/>
      <c r="H187" s="62"/>
      <c r="I187" s="62"/>
    </row>
    <row r="188" spans="6:9" x14ac:dyDescent="0.3">
      <c r="F188" s="51"/>
      <c r="G188" s="51"/>
      <c r="H188" s="62"/>
      <c r="I188" s="62"/>
    </row>
    <row r="189" spans="6:9" x14ac:dyDescent="0.3">
      <c r="F189" s="51"/>
      <c r="G189" s="51"/>
      <c r="H189" s="62"/>
      <c r="I189" s="62"/>
    </row>
    <row r="190" spans="6:9" x14ac:dyDescent="0.3">
      <c r="F190" s="51"/>
      <c r="G190" s="51"/>
      <c r="H190" s="62"/>
      <c r="I190" s="62"/>
    </row>
    <row r="191" spans="6:9" x14ac:dyDescent="0.3">
      <c r="F191" s="51"/>
      <c r="G191" s="51"/>
      <c r="H191" s="62"/>
      <c r="I191" s="62"/>
    </row>
    <row r="192" spans="6:9" x14ac:dyDescent="0.3">
      <c r="F192" s="51"/>
      <c r="G192" s="51"/>
      <c r="H192" s="62"/>
      <c r="I192" s="62"/>
    </row>
    <row r="193" spans="6:9" x14ac:dyDescent="0.3">
      <c r="F193" s="51"/>
      <c r="G193" s="51"/>
      <c r="H193" s="62"/>
      <c r="I193" s="62"/>
    </row>
    <row r="194" spans="6:9" x14ac:dyDescent="0.3">
      <c r="F194" s="51"/>
      <c r="G194" s="51"/>
      <c r="H194" s="62"/>
      <c r="I194" s="62"/>
    </row>
    <row r="195" spans="6:9" x14ac:dyDescent="0.3">
      <c r="F195" s="51"/>
      <c r="G195" s="51"/>
      <c r="H195" s="62"/>
      <c r="I195" s="62"/>
    </row>
    <row r="196" spans="6:9" x14ac:dyDescent="0.3">
      <c r="F196" s="51"/>
      <c r="G196" s="51"/>
      <c r="H196" s="62"/>
      <c r="I196" s="62"/>
    </row>
    <row r="197" spans="6:9" x14ac:dyDescent="0.3">
      <c r="F197" s="51"/>
      <c r="G197" s="51"/>
      <c r="H197" s="62"/>
      <c r="I197" s="62"/>
    </row>
    <row r="198" spans="6:9" x14ac:dyDescent="0.3">
      <c r="F198" s="51"/>
      <c r="G198" s="51"/>
      <c r="H198" s="62"/>
      <c r="I198" s="62"/>
    </row>
    <row r="199" spans="6:9" x14ac:dyDescent="0.3">
      <c r="F199" s="51"/>
      <c r="G199" s="51"/>
      <c r="H199" s="62"/>
      <c r="I199" s="62"/>
    </row>
    <row r="200" spans="6:9" x14ac:dyDescent="0.3">
      <c r="F200" s="51"/>
      <c r="G200" s="51"/>
      <c r="H200" s="62"/>
      <c r="I200" s="62"/>
    </row>
    <row r="201" spans="6:9" x14ac:dyDescent="0.3">
      <c r="F201" s="51"/>
      <c r="G201" s="51"/>
      <c r="H201" s="62"/>
      <c r="I201" s="62"/>
    </row>
    <row r="202" spans="6:9" x14ac:dyDescent="0.3">
      <c r="F202" s="51"/>
      <c r="G202" s="51"/>
      <c r="H202" s="62"/>
      <c r="I202" s="62"/>
    </row>
    <row r="203" spans="6:9" x14ac:dyDescent="0.3">
      <c r="F203" s="51"/>
      <c r="G203" s="51"/>
      <c r="H203" s="62"/>
      <c r="I203" s="62"/>
    </row>
    <row r="204" spans="6:9" x14ac:dyDescent="0.3">
      <c r="F204" s="51"/>
      <c r="G204" s="51"/>
      <c r="H204" s="62"/>
      <c r="I204" s="62"/>
    </row>
    <row r="205" spans="6:9" x14ac:dyDescent="0.3">
      <c r="F205" s="51"/>
      <c r="G205" s="51"/>
      <c r="H205" s="62"/>
      <c r="I205" s="62"/>
    </row>
    <row r="206" spans="6:9" x14ac:dyDescent="0.3">
      <c r="F206" s="51"/>
      <c r="G206" s="51"/>
      <c r="H206" s="62"/>
      <c r="I206" s="62"/>
    </row>
    <row r="207" spans="6:9" x14ac:dyDescent="0.3">
      <c r="F207" s="51"/>
      <c r="G207" s="51"/>
      <c r="H207" s="62"/>
      <c r="I207" s="62"/>
    </row>
    <row r="208" spans="6:9" x14ac:dyDescent="0.3">
      <c r="F208" s="51"/>
      <c r="G208" s="51"/>
      <c r="H208" s="62"/>
      <c r="I208" s="62"/>
    </row>
    <row r="209" spans="6:9" x14ac:dyDescent="0.3">
      <c r="F209" s="51"/>
      <c r="G209" s="51"/>
      <c r="H209" s="62"/>
      <c r="I209" s="62"/>
    </row>
    <row r="210" spans="6:9" x14ac:dyDescent="0.3">
      <c r="F210" s="51"/>
      <c r="G210" s="51"/>
      <c r="H210" s="62"/>
      <c r="I210" s="62"/>
    </row>
    <row r="211" spans="6:9" x14ac:dyDescent="0.3">
      <c r="F211" s="51"/>
      <c r="G211" s="51"/>
      <c r="H211" s="62"/>
      <c r="I211" s="62"/>
    </row>
    <row r="212" spans="6:9" x14ac:dyDescent="0.3">
      <c r="F212" s="51"/>
      <c r="G212" s="51"/>
      <c r="H212" s="62"/>
      <c r="I212" s="62"/>
    </row>
    <row r="213" spans="6:9" x14ac:dyDescent="0.3">
      <c r="F213" s="51"/>
      <c r="G213" s="51"/>
      <c r="H213" s="62"/>
      <c r="I213" s="62"/>
    </row>
    <row r="214" spans="6:9" x14ac:dyDescent="0.3">
      <c r="F214" s="51"/>
      <c r="G214" s="51"/>
      <c r="H214" s="62"/>
      <c r="I214" s="62"/>
    </row>
    <row r="215" spans="6:9" x14ac:dyDescent="0.3">
      <c r="F215" s="51"/>
      <c r="G215" s="51"/>
      <c r="H215" s="62"/>
      <c r="I215" s="62"/>
    </row>
    <row r="216" spans="6:9" x14ac:dyDescent="0.3">
      <c r="F216" s="51"/>
      <c r="G216" s="51"/>
      <c r="H216" s="62"/>
      <c r="I216" s="62"/>
    </row>
    <row r="217" spans="6:9" x14ac:dyDescent="0.3">
      <c r="F217" s="51"/>
      <c r="G217" s="51"/>
      <c r="H217" s="62"/>
      <c r="I217" s="62"/>
    </row>
    <row r="218" spans="6:9" x14ac:dyDescent="0.3">
      <c r="F218" s="51"/>
      <c r="G218" s="51"/>
      <c r="H218" s="62"/>
      <c r="I218" s="62"/>
    </row>
    <row r="219" spans="6:9" x14ac:dyDescent="0.3">
      <c r="F219" s="51"/>
      <c r="G219" s="51"/>
      <c r="H219" s="62"/>
      <c r="I219" s="62"/>
    </row>
    <row r="220" spans="6:9" x14ac:dyDescent="0.3">
      <c r="F220" s="51"/>
      <c r="G220" s="51"/>
      <c r="H220" s="62"/>
      <c r="I220" s="62"/>
    </row>
    <row r="221" spans="6:9" x14ac:dyDescent="0.3">
      <c r="F221" s="51"/>
      <c r="G221" s="51"/>
      <c r="H221" s="62"/>
      <c r="I221" s="62"/>
    </row>
    <row r="222" spans="6:9" x14ac:dyDescent="0.3">
      <c r="F222" s="51"/>
      <c r="G222" s="51"/>
      <c r="H222" s="62"/>
      <c r="I222" s="62"/>
    </row>
    <row r="223" spans="6:9" x14ac:dyDescent="0.3">
      <c r="F223" s="51"/>
      <c r="G223" s="51"/>
      <c r="H223" s="62"/>
      <c r="I223" s="62"/>
    </row>
    <row r="224" spans="6:9" x14ac:dyDescent="0.3">
      <c r="F224" s="51"/>
      <c r="G224" s="51"/>
      <c r="H224" s="62"/>
      <c r="I224" s="62"/>
    </row>
    <row r="225" spans="6:9" x14ac:dyDescent="0.3">
      <c r="F225" s="51"/>
      <c r="G225" s="51"/>
      <c r="H225" s="62"/>
      <c r="I225" s="62"/>
    </row>
    <row r="226" spans="6:9" x14ac:dyDescent="0.3">
      <c r="F226" s="51"/>
      <c r="G226" s="51"/>
      <c r="H226" s="62"/>
      <c r="I226" s="62"/>
    </row>
    <row r="227" spans="6:9" x14ac:dyDescent="0.3">
      <c r="F227" s="51"/>
      <c r="G227" s="51"/>
      <c r="H227" s="62"/>
      <c r="I227" s="62"/>
    </row>
    <row r="228" spans="6:9" x14ac:dyDescent="0.3">
      <c r="F228" s="51"/>
      <c r="G228" s="51"/>
      <c r="H228" s="62"/>
      <c r="I228" s="62"/>
    </row>
    <row r="229" spans="6:9" x14ac:dyDescent="0.3">
      <c r="F229" s="51"/>
      <c r="G229" s="51"/>
      <c r="H229" s="62"/>
      <c r="I229" s="62"/>
    </row>
    <row r="230" spans="6:9" x14ac:dyDescent="0.3">
      <c r="F230" s="51"/>
      <c r="G230" s="51"/>
      <c r="H230" s="62"/>
      <c r="I230" s="62"/>
    </row>
    <row r="231" spans="6:9" x14ac:dyDescent="0.3">
      <c r="F231" s="51"/>
      <c r="G231" s="51"/>
      <c r="H231" s="62"/>
      <c r="I231" s="62"/>
    </row>
    <row r="232" spans="6:9" x14ac:dyDescent="0.3">
      <c r="F232" s="51"/>
      <c r="G232" s="51"/>
      <c r="H232" s="62"/>
      <c r="I232" s="62"/>
    </row>
    <row r="233" spans="6:9" x14ac:dyDescent="0.3">
      <c r="F233" s="51"/>
      <c r="G233" s="51"/>
      <c r="H233" s="62"/>
      <c r="I233" s="62"/>
    </row>
    <row r="234" spans="6:9" x14ac:dyDescent="0.3">
      <c r="F234" s="51"/>
      <c r="G234" s="51"/>
      <c r="H234" s="62"/>
      <c r="I234" s="62"/>
    </row>
    <row r="235" spans="6:9" x14ac:dyDescent="0.3">
      <c r="F235" s="51"/>
      <c r="G235" s="51"/>
      <c r="H235" s="62"/>
      <c r="I235" s="62"/>
    </row>
    <row r="236" spans="6:9" x14ac:dyDescent="0.3">
      <c r="F236" s="51"/>
      <c r="G236" s="51"/>
      <c r="H236" s="62"/>
      <c r="I236" s="62"/>
    </row>
    <row r="237" spans="6:9" x14ac:dyDescent="0.3">
      <c r="F237" s="51"/>
      <c r="G237" s="51"/>
      <c r="H237" s="62"/>
      <c r="I237" s="62"/>
    </row>
    <row r="238" spans="6:9" x14ac:dyDescent="0.3">
      <c r="F238" s="51"/>
      <c r="G238" s="51"/>
      <c r="H238" s="62"/>
      <c r="I238" s="62"/>
    </row>
    <row r="239" spans="6:9" x14ac:dyDescent="0.3">
      <c r="F239" s="51"/>
      <c r="G239" s="51"/>
      <c r="H239" s="62"/>
      <c r="I239" s="62"/>
    </row>
    <row r="240" spans="6:9" x14ac:dyDescent="0.3">
      <c r="F240" s="51"/>
      <c r="G240" s="51"/>
      <c r="H240" s="62"/>
      <c r="I240" s="62"/>
    </row>
    <row r="241" spans="6:9" x14ac:dyDescent="0.3">
      <c r="F241" s="51"/>
      <c r="G241" s="51"/>
      <c r="H241" s="62"/>
      <c r="I241" s="62"/>
    </row>
    <row r="242" spans="6:9" x14ac:dyDescent="0.3">
      <c r="F242" s="51"/>
      <c r="G242" s="51"/>
      <c r="H242" s="62"/>
      <c r="I242" s="62"/>
    </row>
    <row r="243" spans="6:9" x14ac:dyDescent="0.3">
      <c r="F243" s="51"/>
      <c r="G243" s="51"/>
      <c r="H243" s="62"/>
      <c r="I243" s="62"/>
    </row>
    <row r="244" spans="6:9" x14ac:dyDescent="0.3">
      <c r="F244" s="51"/>
      <c r="G244" s="51"/>
      <c r="H244" s="62"/>
      <c r="I244" s="62"/>
    </row>
    <row r="245" spans="6:9" x14ac:dyDescent="0.3">
      <c r="F245" s="51"/>
      <c r="G245" s="51"/>
      <c r="H245" s="62"/>
      <c r="I245" s="62"/>
    </row>
    <row r="246" spans="6:9" x14ac:dyDescent="0.3">
      <c r="F246" s="51"/>
      <c r="G246" s="51"/>
      <c r="H246" s="62"/>
      <c r="I246" s="62"/>
    </row>
    <row r="247" spans="6:9" x14ac:dyDescent="0.3">
      <c r="F247" s="51"/>
      <c r="G247" s="51"/>
      <c r="H247" s="62"/>
      <c r="I247" s="62"/>
    </row>
    <row r="248" spans="6:9" x14ac:dyDescent="0.3">
      <c r="F248" s="51"/>
      <c r="G248" s="51"/>
      <c r="H248" s="62"/>
      <c r="I248" s="62"/>
    </row>
    <row r="249" spans="6:9" x14ac:dyDescent="0.3">
      <c r="F249" s="51"/>
      <c r="G249" s="51"/>
      <c r="H249" s="62"/>
      <c r="I249" s="62"/>
    </row>
    <row r="250" spans="6:9" x14ac:dyDescent="0.3">
      <c r="F250" s="51"/>
      <c r="G250" s="51"/>
      <c r="H250" s="62"/>
      <c r="I250" s="62"/>
    </row>
    <row r="251" spans="6:9" x14ac:dyDescent="0.3">
      <c r="F251" s="51"/>
      <c r="G251" s="51"/>
      <c r="H251" s="62"/>
      <c r="I251" s="62"/>
    </row>
    <row r="252" spans="6:9" x14ac:dyDescent="0.3">
      <c r="F252" s="51"/>
      <c r="G252" s="51"/>
      <c r="H252" s="62"/>
      <c r="I252" s="62"/>
    </row>
    <row r="253" spans="6:9" x14ac:dyDescent="0.3">
      <c r="F253" s="51"/>
      <c r="G253" s="51"/>
      <c r="H253" s="62"/>
      <c r="I253" s="62"/>
    </row>
    <row r="254" spans="6:9" x14ac:dyDescent="0.3">
      <c r="F254" s="51"/>
      <c r="G254" s="51"/>
      <c r="H254" s="62"/>
      <c r="I254" s="62"/>
    </row>
    <row r="255" spans="6:9" x14ac:dyDescent="0.3">
      <c r="F255" s="51"/>
      <c r="G255" s="51"/>
      <c r="H255" s="62"/>
      <c r="I255" s="62"/>
    </row>
    <row r="256" spans="6:9" x14ac:dyDescent="0.3">
      <c r="F256" s="51"/>
      <c r="G256" s="51"/>
      <c r="H256" s="62"/>
      <c r="I256" s="62"/>
    </row>
    <row r="257" spans="6:9" x14ac:dyDescent="0.3">
      <c r="F257" s="51"/>
      <c r="G257" s="51"/>
      <c r="H257" s="62"/>
      <c r="I257" s="62"/>
    </row>
    <row r="258" spans="6:9" x14ac:dyDescent="0.3">
      <c r="F258" s="51"/>
      <c r="G258" s="51"/>
      <c r="H258" s="62"/>
      <c r="I258" s="62"/>
    </row>
    <row r="259" spans="6:9" x14ac:dyDescent="0.3">
      <c r="F259" s="51"/>
      <c r="G259" s="51"/>
      <c r="H259" s="62"/>
      <c r="I259" s="62"/>
    </row>
    <row r="260" spans="6:9" x14ac:dyDescent="0.3">
      <c r="F260" s="51"/>
      <c r="G260" s="51"/>
      <c r="H260" s="62"/>
      <c r="I260" s="62"/>
    </row>
    <row r="261" spans="6:9" x14ac:dyDescent="0.3">
      <c r="F261" s="51"/>
      <c r="G261" s="51"/>
      <c r="H261" s="62"/>
      <c r="I261" s="62"/>
    </row>
    <row r="262" spans="6:9" x14ac:dyDescent="0.3">
      <c r="F262" s="51"/>
      <c r="G262" s="51"/>
      <c r="H262" s="62"/>
      <c r="I262" s="62"/>
    </row>
    <row r="263" spans="6:9" x14ac:dyDescent="0.3">
      <c r="F263" s="51"/>
      <c r="G263" s="51"/>
      <c r="H263" s="62"/>
      <c r="I263" s="62"/>
    </row>
    <row r="264" spans="6:9" x14ac:dyDescent="0.3">
      <c r="F264" s="51"/>
      <c r="G264" s="51"/>
      <c r="H264" s="62"/>
      <c r="I264" s="62"/>
    </row>
    <row r="265" spans="6:9" x14ac:dyDescent="0.3">
      <c r="F265" s="51"/>
      <c r="G265" s="51"/>
      <c r="H265" s="62"/>
      <c r="I265" s="62"/>
    </row>
    <row r="266" spans="6:9" x14ac:dyDescent="0.3">
      <c r="F266" s="51"/>
      <c r="G266" s="51"/>
      <c r="H266" s="62"/>
      <c r="I266" s="62"/>
    </row>
    <row r="267" spans="6:9" x14ac:dyDescent="0.3">
      <c r="F267" s="51"/>
      <c r="G267" s="51"/>
      <c r="H267" s="62"/>
      <c r="I267" s="62"/>
    </row>
    <row r="268" spans="6:9" x14ac:dyDescent="0.3">
      <c r="F268" s="51"/>
      <c r="G268" s="51"/>
      <c r="H268" s="62"/>
      <c r="I268" s="62"/>
    </row>
    <row r="269" spans="6:9" x14ac:dyDescent="0.3">
      <c r="F269" s="51"/>
      <c r="G269" s="51"/>
      <c r="H269" s="62"/>
      <c r="I269" s="62"/>
    </row>
    <row r="270" spans="6:9" x14ac:dyDescent="0.3">
      <c r="F270" s="51"/>
      <c r="G270" s="51"/>
      <c r="H270" s="62"/>
      <c r="I270" s="62"/>
    </row>
    <row r="271" spans="6:9" x14ac:dyDescent="0.3">
      <c r="F271" s="51"/>
      <c r="G271" s="51"/>
      <c r="H271" s="62"/>
      <c r="I271" s="62"/>
    </row>
    <row r="272" spans="6:9" x14ac:dyDescent="0.3">
      <c r="F272" s="51"/>
      <c r="G272" s="51"/>
      <c r="H272" s="62"/>
      <c r="I272" s="62"/>
    </row>
    <row r="273" spans="6:9" x14ac:dyDescent="0.3">
      <c r="F273" s="51"/>
      <c r="G273" s="51"/>
      <c r="H273" s="62"/>
      <c r="I273" s="62"/>
    </row>
    <row r="274" spans="6:9" x14ac:dyDescent="0.3">
      <c r="F274" s="51"/>
      <c r="G274" s="51"/>
      <c r="H274" s="62"/>
      <c r="I274" s="62"/>
    </row>
    <row r="275" spans="6:9" x14ac:dyDescent="0.3">
      <c r="F275" s="51"/>
      <c r="G275" s="51"/>
      <c r="H275" s="62"/>
      <c r="I275" s="62"/>
    </row>
    <row r="276" spans="6:9" x14ac:dyDescent="0.3">
      <c r="F276" s="51"/>
      <c r="G276" s="51"/>
      <c r="H276" s="62"/>
      <c r="I276" s="62"/>
    </row>
    <row r="277" spans="6:9" x14ac:dyDescent="0.3">
      <c r="F277" s="51"/>
      <c r="G277" s="51"/>
      <c r="H277" s="62"/>
      <c r="I277" s="62"/>
    </row>
    <row r="278" spans="6:9" x14ac:dyDescent="0.3">
      <c r="F278" s="51"/>
      <c r="G278" s="51"/>
      <c r="H278" s="62"/>
      <c r="I278" s="62"/>
    </row>
    <row r="279" spans="6:9" x14ac:dyDescent="0.3">
      <c r="F279" s="51"/>
      <c r="G279" s="51"/>
      <c r="H279" s="62"/>
      <c r="I279" s="62"/>
    </row>
    <row r="280" spans="6:9" x14ac:dyDescent="0.3">
      <c r="F280" s="51"/>
      <c r="G280" s="51"/>
      <c r="H280" s="62"/>
      <c r="I280" s="62"/>
    </row>
    <row r="281" spans="6:9" x14ac:dyDescent="0.3">
      <c r="F281" s="51"/>
      <c r="G281" s="51"/>
      <c r="H281" s="62"/>
      <c r="I281" s="62"/>
    </row>
    <row r="282" spans="6:9" x14ac:dyDescent="0.3">
      <c r="F282" s="51"/>
      <c r="G282" s="51"/>
      <c r="H282" s="62"/>
      <c r="I282" s="62"/>
    </row>
    <row r="283" spans="6:9" x14ac:dyDescent="0.3">
      <c r="F283" s="51"/>
      <c r="G283" s="51"/>
      <c r="H283" s="62"/>
      <c r="I283" s="62"/>
    </row>
    <row r="284" spans="6:9" x14ac:dyDescent="0.3">
      <c r="F284" s="51"/>
      <c r="G284" s="51"/>
      <c r="H284" s="62"/>
      <c r="I284" s="62"/>
    </row>
    <row r="285" spans="6:9" x14ac:dyDescent="0.3">
      <c r="F285" s="51"/>
      <c r="G285" s="51"/>
      <c r="H285" s="62"/>
      <c r="I285" s="62"/>
    </row>
    <row r="286" spans="6:9" x14ac:dyDescent="0.3">
      <c r="F286" s="51"/>
      <c r="G286" s="51"/>
      <c r="H286" s="62"/>
      <c r="I286" s="62"/>
    </row>
    <row r="287" spans="6:9" x14ac:dyDescent="0.3">
      <c r="F287" s="51"/>
      <c r="G287" s="51"/>
      <c r="H287" s="62"/>
      <c r="I287" s="62"/>
    </row>
    <row r="288" spans="6:9" x14ac:dyDescent="0.3">
      <c r="F288" s="51"/>
      <c r="G288" s="51"/>
      <c r="H288" s="62"/>
      <c r="I288" s="62"/>
    </row>
    <row r="289" spans="6:9" x14ac:dyDescent="0.3">
      <c r="F289" s="51"/>
      <c r="G289" s="51"/>
      <c r="H289" s="62"/>
      <c r="I289" s="62"/>
    </row>
    <row r="290" spans="6:9" x14ac:dyDescent="0.3">
      <c r="F290" s="51"/>
      <c r="G290" s="51"/>
      <c r="H290" s="62"/>
      <c r="I290" s="62"/>
    </row>
    <row r="291" spans="6:9" x14ac:dyDescent="0.3">
      <c r="F291" s="51"/>
      <c r="G291" s="51"/>
      <c r="H291" s="62"/>
      <c r="I291" s="62"/>
    </row>
    <row r="292" spans="6:9" x14ac:dyDescent="0.3">
      <c r="F292" s="51"/>
      <c r="G292" s="51"/>
      <c r="H292" s="62"/>
      <c r="I292" s="62"/>
    </row>
    <row r="293" spans="6:9" x14ac:dyDescent="0.3">
      <c r="F293" s="51"/>
      <c r="G293" s="51"/>
      <c r="H293" s="62"/>
      <c r="I293" s="62"/>
    </row>
    <row r="294" spans="6:9" x14ac:dyDescent="0.3">
      <c r="F294" s="51"/>
      <c r="G294" s="51"/>
      <c r="H294" s="62"/>
      <c r="I294" s="62"/>
    </row>
    <row r="295" spans="6:9" x14ac:dyDescent="0.3">
      <c r="F295" s="51"/>
      <c r="G295" s="51"/>
      <c r="H295" s="62"/>
      <c r="I295" s="62"/>
    </row>
    <row r="296" spans="6:9" x14ac:dyDescent="0.3">
      <c r="F296" s="51"/>
      <c r="G296" s="51"/>
      <c r="H296" s="62"/>
      <c r="I296" s="62"/>
    </row>
    <row r="297" spans="6:9" x14ac:dyDescent="0.3">
      <c r="F297" s="51"/>
      <c r="G297" s="51"/>
      <c r="H297" s="62"/>
      <c r="I297" s="62"/>
    </row>
    <row r="298" spans="6:9" x14ac:dyDescent="0.3">
      <c r="F298" s="51"/>
      <c r="G298" s="51"/>
      <c r="H298" s="62"/>
      <c r="I298" s="62"/>
    </row>
    <row r="299" spans="6:9" x14ac:dyDescent="0.3">
      <c r="F299" s="51"/>
      <c r="G299" s="51"/>
      <c r="H299" s="62"/>
      <c r="I299" s="62"/>
    </row>
    <row r="300" spans="6:9" x14ac:dyDescent="0.3">
      <c r="F300" s="51"/>
      <c r="G300" s="51"/>
      <c r="H300" s="62"/>
      <c r="I300" s="62"/>
    </row>
    <row r="301" spans="6:9" x14ac:dyDescent="0.3">
      <c r="F301" s="51"/>
      <c r="G301" s="51"/>
      <c r="H301" s="62"/>
      <c r="I301" s="62"/>
    </row>
    <row r="302" spans="6:9" x14ac:dyDescent="0.3">
      <c r="F302" s="51"/>
      <c r="G302" s="51"/>
      <c r="H302" s="62"/>
      <c r="I302" s="62"/>
    </row>
    <row r="303" spans="6:9" x14ac:dyDescent="0.3">
      <c r="F303" s="51"/>
      <c r="G303" s="51"/>
      <c r="H303" s="62"/>
      <c r="I303" s="62"/>
    </row>
    <row r="304" spans="6:9" x14ac:dyDescent="0.3">
      <c r="F304" s="51"/>
      <c r="G304" s="51"/>
      <c r="H304" s="62"/>
      <c r="I304" s="62"/>
    </row>
    <row r="305" spans="6:9" x14ac:dyDescent="0.3">
      <c r="F305" s="51"/>
      <c r="G305" s="51"/>
      <c r="H305" s="62"/>
      <c r="I305" s="62"/>
    </row>
    <row r="306" spans="6:9" x14ac:dyDescent="0.3">
      <c r="F306" s="51"/>
      <c r="G306" s="51"/>
      <c r="H306" s="62"/>
      <c r="I306" s="62"/>
    </row>
    <row r="307" spans="6:9" x14ac:dyDescent="0.3">
      <c r="F307" s="51"/>
      <c r="G307" s="51"/>
      <c r="H307" s="62"/>
      <c r="I307" s="62"/>
    </row>
    <row r="308" spans="6:9" x14ac:dyDescent="0.3">
      <c r="F308" s="51"/>
      <c r="G308" s="51"/>
      <c r="H308" s="62"/>
      <c r="I308" s="62"/>
    </row>
    <row r="309" spans="6:9" x14ac:dyDescent="0.3">
      <c r="F309" s="51"/>
      <c r="G309" s="51"/>
      <c r="H309" s="62"/>
      <c r="I309" s="62"/>
    </row>
    <row r="310" spans="6:9" x14ac:dyDescent="0.3">
      <c r="F310" s="51"/>
      <c r="G310" s="51"/>
      <c r="H310" s="62"/>
      <c r="I310" s="62"/>
    </row>
    <row r="311" spans="6:9" x14ac:dyDescent="0.3">
      <c r="F311" s="51"/>
      <c r="G311" s="51"/>
      <c r="H311" s="62"/>
      <c r="I311" s="62"/>
    </row>
    <row r="312" spans="6:9" x14ac:dyDescent="0.3">
      <c r="F312" s="51"/>
      <c r="G312" s="51"/>
      <c r="H312" s="62"/>
      <c r="I312" s="62"/>
    </row>
    <row r="313" spans="6:9" x14ac:dyDescent="0.3">
      <c r="F313" s="51"/>
      <c r="G313" s="51"/>
      <c r="H313" s="62"/>
      <c r="I313" s="62"/>
    </row>
    <row r="314" spans="6:9" x14ac:dyDescent="0.3">
      <c r="F314" s="51"/>
      <c r="G314" s="51"/>
      <c r="H314" s="62"/>
      <c r="I314" s="62"/>
    </row>
    <row r="315" spans="6:9" x14ac:dyDescent="0.3">
      <c r="F315" s="51"/>
      <c r="G315" s="51"/>
      <c r="H315" s="62"/>
      <c r="I315" s="62"/>
    </row>
    <row r="316" spans="6:9" x14ac:dyDescent="0.3">
      <c r="F316" s="51"/>
      <c r="G316" s="51"/>
      <c r="H316" s="62"/>
      <c r="I316" s="62"/>
    </row>
    <row r="317" spans="6:9" x14ac:dyDescent="0.3">
      <c r="F317" s="51"/>
      <c r="G317" s="51"/>
      <c r="H317" s="62"/>
      <c r="I317" s="62"/>
    </row>
    <row r="318" spans="6:9" x14ac:dyDescent="0.3">
      <c r="F318" s="51"/>
      <c r="G318" s="51"/>
      <c r="H318" s="62"/>
      <c r="I318" s="62"/>
    </row>
    <row r="319" spans="6:9" x14ac:dyDescent="0.3">
      <c r="F319" s="51"/>
      <c r="G319" s="51"/>
      <c r="H319" s="62"/>
      <c r="I319" s="62"/>
    </row>
    <row r="320" spans="6:9" x14ac:dyDescent="0.3">
      <c r="F320" s="51"/>
      <c r="G320" s="51"/>
      <c r="H320" s="62"/>
      <c r="I320" s="62"/>
    </row>
    <row r="321" spans="6:9" x14ac:dyDescent="0.3">
      <c r="F321" s="51"/>
      <c r="G321" s="51"/>
      <c r="H321" s="62"/>
      <c r="I321" s="62"/>
    </row>
    <row r="322" spans="6:9" x14ac:dyDescent="0.3">
      <c r="F322" s="51"/>
      <c r="G322" s="51"/>
      <c r="H322" s="62"/>
      <c r="I322" s="62"/>
    </row>
    <row r="323" spans="6:9" x14ac:dyDescent="0.3"/>
    <row r="324" spans="6:9" x14ac:dyDescent="0.3"/>
    <row r="325" spans="6:9" x14ac:dyDescent="0.3"/>
  </sheetData>
  <sheetProtection selectLockedCells="1" sort="0" autoFilter="0"/>
  <autoFilter ref="B17:I17" xr:uid="{00000000-0009-0000-0000-000000000000}"/>
  <mergeCells count="9">
    <mergeCell ref="D16:E16"/>
    <mergeCell ref="H16:I16"/>
    <mergeCell ref="B16:C16"/>
    <mergeCell ref="B13:J13"/>
    <mergeCell ref="D5:E5"/>
    <mergeCell ref="D6:E6"/>
    <mergeCell ref="D9:E9"/>
    <mergeCell ref="D10:E10"/>
    <mergeCell ref="D11:E11"/>
  </mergeCells>
  <conditionalFormatting sqref="B18:B29 C19:D77 G19:G28 F18:F322 E19:E29">
    <cfRule type="notContainsBlanks" dxfId="34" priority="24">
      <formula>LEN(TRIM(B18))&gt;0</formula>
    </cfRule>
  </conditionalFormatting>
  <conditionalFormatting sqref="C18:G18 G30:G322 E18:E322">
    <cfRule type="notContainsBlanks" dxfId="33" priority="23">
      <formula>LEN(TRIM(C18))&gt;0</formula>
    </cfRule>
  </conditionalFormatting>
  <conditionalFormatting sqref="B30:B77">
    <cfRule type="notContainsBlanks" dxfId="32" priority="22">
      <formula>LEN(TRIM(B30))&gt;0</formula>
    </cfRule>
  </conditionalFormatting>
  <conditionalFormatting sqref="B78:D322">
    <cfRule type="notContainsBlanks" dxfId="31" priority="20">
      <formula>LEN(TRIM(B78))&gt;0</formula>
    </cfRule>
  </conditionalFormatting>
  <conditionalFormatting sqref="H30:I322 H18:I28">
    <cfRule type="expression" dxfId="30" priority="19">
      <formula>$C18&lt;&gt;""</formula>
    </cfRule>
  </conditionalFormatting>
  <conditionalFormatting sqref="I30:I322 H18:I28">
    <cfRule type="expression" dxfId="29" priority="17">
      <formula>$Q18&gt;0</formula>
    </cfRule>
  </conditionalFormatting>
  <conditionalFormatting sqref="H30:H322">
    <cfRule type="expression" dxfId="28" priority="16">
      <formula>$Q30&gt;0</formula>
    </cfRule>
  </conditionalFormatting>
  <conditionalFormatting sqref="I30:I322 I18:I28">
    <cfRule type="expression" dxfId="27" priority="15">
      <formula>$H18="X"</formula>
    </cfRule>
  </conditionalFormatting>
  <conditionalFormatting sqref="H30:H322 H18:H28">
    <cfRule type="expression" dxfId="26" priority="14">
      <formula>$I18="X"</formula>
    </cfRule>
  </conditionalFormatting>
  <conditionalFormatting sqref="G18:G28 E18:E322">
    <cfRule type="expression" dxfId="25" priority="13">
      <formula>$D18="Nein"</formula>
    </cfRule>
  </conditionalFormatting>
  <conditionalFormatting sqref="G30:G322">
    <cfRule type="expression" dxfId="24" priority="12">
      <formula>$D30="Nein"</formula>
    </cfRule>
  </conditionalFormatting>
  <conditionalFormatting sqref="I30:I322 I18:I28">
    <cfRule type="expression" dxfId="23" priority="11">
      <formula>$D18="Nein"</formula>
    </cfRule>
  </conditionalFormatting>
  <conditionalFormatting sqref="B10:E10">
    <cfRule type="expression" dxfId="22" priority="10">
      <formula>$D$9="Bund"</formula>
    </cfRule>
  </conditionalFormatting>
  <conditionalFormatting sqref="G29">
    <cfRule type="notContainsBlanks" dxfId="21" priority="9">
      <formula>LEN(TRIM(G29))&gt;0</formula>
    </cfRule>
  </conditionalFormatting>
  <conditionalFormatting sqref="H29:I29">
    <cfRule type="expression" dxfId="20" priority="8">
      <formula>$C29&lt;&gt;""</formula>
    </cfRule>
  </conditionalFormatting>
  <conditionalFormatting sqref="I29">
    <cfRule type="expression" dxfId="19" priority="7">
      <formula>$Q29&gt;0</formula>
    </cfRule>
  </conditionalFormatting>
  <conditionalFormatting sqref="H29">
    <cfRule type="expression" dxfId="18" priority="6">
      <formula>$Q29&gt;0</formula>
    </cfRule>
  </conditionalFormatting>
  <conditionalFormatting sqref="I29">
    <cfRule type="expression" dxfId="17" priority="5">
      <formula>$H29="X"</formula>
    </cfRule>
  </conditionalFormatting>
  <conditionalFormatting sqref="H29">
    <cfRule type="expression" dxfId="16" priority="4">
      <formula>$I29="X"</formula>
    </cfRule>
  </conditionalFormatting>
  <conditionalFormatting sqref="G29">
    <cfRule type="expression" dxfId="15" priority="2">
      <formula>$D29="Nein"</formula>
    </cfRule>
  </conditionalFormatting>
  <conditionalFormatting sqref="I29">
    <cfRule type="expression" dxfId="14" priority="1">
      <formula>$D29="Nein"</formula>
    </cfRule>
  </conditionalFormatting>
  <dataValidations count="1">
    <dataValidation type="whole" errorStyle="information" allowBlank="1" showInputMessage="1" showErrorMessage="1" errorTitle="Ungültig" error="Bitte geben Sie einen Wert zwischen 1 und 82.000.000 ein und versuchen Sie es erneut." sqref="D11" xr:uid="{00000000-0002-0000-0000-000000000000}">
      <formula1>1</formula1>
      <formula2>82000000</formula2>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9" id="{A0EA3A65-D8E3-4697-97F5-222446F11A28}">
            <xm:f>$D$9=Optionen!$N$4</xm:f>
            <x14:dxf>
              <font>
                <b val="0"/>
                <i/>
                <color theme="1"/>
              </font>
              <fill>
                <patternFill>
                  <bgColor theme="0" tint="-4.9989318521683403E-2"/>
                </patternFill>
              </fill>
            </x14:dxf>
          </x14:cfRule>
          <xm:sqref>B11:C11</xm:sqref>
        </x14:conditionalFormatting>
        <x14:conditionalFormatting xmlns:xm="http://schemas.microsoft.com/office/excel/2006/main">
          <x14:cfRule type="expression" priority="28" id="{CCADC737-BE2B-4FE6-A626-2C881EF0BABD}">
            <xm:f>$D$9=Optionen!$N$4</xm:f>
            <x14:dxf>
              <font>
                <color auto="1"/>
              </font>
              <fill>
                <patternFill>
                  <bgColor rgb="FFFFFFCC"/>
                </patternFill>
              </fill>
            </x14:dxf>
          </x14:cfRule>
          <xm:sqref>D11</xm:sqref>
        </x14:conditionalFormatting>
        <x14:conditionalFormatting xmlns:xm="http://schemas.microsoft.com/office/excel/2006/main">
          <x14:cfRule type="expression" priority="27" id="{A193FD52-632B-49EE-9DE4-2D875B1E0F94}">
            <xm:f>$D$9=Optionen!$N$3</xm:f>
            <x14:dxf>
              <font>
                <color theme="0"/>
              </font>
              <fill>
                <patternFill patternType="none">
                  <bgColor auto="1"/>
                </patternFill>
              </fill>
            </x14:dxf>
          </x14:cfRule>
          <xm:sqref>B10:C10</xm:sqref>
        </x14:conditionalFormatting>
        <x14:conditionalFormatting xmlns:xm="http://schemas.microsoft.com/office/excel/2006/main">
          <x14:cfRule type="expression" priority="26" id="{76FB953E-931C-4F8A-AA9C-DAD313BF500F}">
            <xm:f>$D$9=Optionen!$N$3</xm:f>
            <x14:dxf>
              <font>
                <color theme="0"/>
              </font>
              <fill>
                <patternFill patternType="none">
                  <bgColor auto="1"/>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Optionen!$L$3:$L$10</xm:f>
          </x14:formula1>
          <xm:sqref>D6</xm:sqref>
        </x14:dataValidation>
        <x14:dataValidation type="list" allowBlank="1" showInputMessage="1" showErrorMessage="1" xr:uid="{00000000-0002-0000-0000-000002000000}">
          <x14:formula1>
            <xm:f>Optionen!$N$3:$N$6</xm:f>
          </x14:formula1>
          <xm:sqref>D9</xm:sqref>
        </x14:dataValidation>
        <x14:dataValidation type="list" allowBlank="1" showInputMessage="1" showErrorMessage="1" xr:uid="{00000000-0002-0000-0000-000003000000}">
          <x14:formula1>
            <xm:f>Optionen!$F$3:$F$19</xm:f>
          </x14:formula1>
          <xm:sqref>D5 D10</xm:sqref>
        </x14:dataValidation>
        <x14:dataValidation type="list" allowBlank="1" showInputMessage="1" showErrorMessage="1" xr:uid="{00000000-0002-0000-0000-000004000000}">
          <x14:formula1>
            <xm:f>Optionen!$R$3:$R$4</xm:f>
          </x14:formula1>
          <xm:sqref>H18:I322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
  <sheetViews>
    <sheetView workbookViewId="0">
      <selection activeCell="M27" sqref="M27"/>
    </sheetView>
  </sheetViews>
  <sheetFormatPr baseColWidth="10" defaultColWidth="8.88671875" defaultRowHeight="14.4" x14ac:dyDescent="0.3"/>
  <sheetData/>
  <sheetProtection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305"/>
  <sheetViews>
    <sheetView topLeftCell="V1" zoomScale="70" zoomScaleNormal="70" workbookViewId="0">
      <selection activeCell="X12" sqref="X12"/>
    </sheetView>
  </sheetViews>
  <sheetFormatPr baseColWidth="10" defaultColWidth="8.88671875" defaultRowHeight="14.4" x14ac:dyDescent="0.3"/>
  <cols>
    <col min="3" max="3" width="10.44140625" bestFit="1" customWidth="1"/>
    <col min="4" max="4" width="9.33203125" bestFit="1" customWidth="1"/>
    <col min="5" max="5" width="9.33203125" customWidth="1"/>
    <col min="6" max="6" width="0.88671875" customWidth="1"/>
    <col min="7" max="7" width="43" customWidth="1"/>
    <col min="8" max="8" width="94.5546875" customWidth="1"/>
    <col min="9" max="9" width="16.109375" customWidth="1"/>
    <col min="10" max="10" width="43.88671875" bestFit="1" customWidth="1"/>
    <col min="11" max="11" width="3" customWidth="1"/>
    <col min="12" max="12" width="43.109375" customWidth="1"/>
    <col min="13" max="13" width="94.6640625" customWidth="1"/>
    <col min="14" max="14" width="9.109375" customWidth="1"/>
    <col min="15" max="15" width="43.88671875" customWidth="1"/>
    <col min="16" max="16" width="3" customWidth="1"/>
    <col min="17" max="17" width="10.88671875" customWidth="1"/>
    <col min="18" max="18" width="3" customWidth="1"/>
    <col min="19" max="19" width="43" customWidth="1"/>
    <col min="20" max="20" width="94.6640625" customWidth="1"/>
    <col min="21" max="21" width="9" customWidth="1"/>
    <col min="22" max="22" width="43.88671875" customWidth="1"/>
    <col min="23" max="23" width="3" customWidth="1"/>
    <col min="24" max="24" width="43" customWidth="1"/>
    <col min="25" max="25" width="94.6640625" customWidth="1"/>
    <col min="26" max="26" width="9.44140625" customWidth="1"/>
    <col min="27" max="27" width="44.109375" customWidth="1"/>
    <col min="28" max="28" width="3.109375" customWidth="1"/>
    <col min="29" max="29" width="19.77734375" bestFit="1" customWidth="1"/>
    <col min="30" max="31" width="19.77734375" customWidth="1"/>
    <col min="32" max="33" width="15.33203125" customWidth="1"/>
  </cols>
  <sheetData>
    <row r="2" spans="2:33" x14ac:dyDescent="0.3">
      <c r="B2" s="43"/>
      <c r="C2" s="43"/>
      <c r="D2" s="43"/>
      <c r="E2" s="43"/>
      <c r="F2" s="43" t="s">
        <v>89</v>
      </c>
      <c r="G2" s="103" t="s">
        <v>89</v>
      </c>
      <c r="H2" s="103"/>
      <c r="I2" s="103"/>
      <c r="J2" s="103"/>
      <c r="L2" s="103" t="s">
        <v>90</v>
      </c>
      <c r="M2" s="103"/>
      <c r="N2" s="103"/>
      <c r="O2" s="103"/>
      <c r="Q2" s="48" t="s">
        <v>94</v>
      </c>
      <c r="S2" s="103" t="s">
        <v>91</v>
      </c>
      <c r="T2" s="103"/>
      <c r="U2" s="103"/>
      <c r="V2" s="103"/>
      <c r="X2" s="103" t="s">
        <v>96</v>
      </c>
      <c r="Y2" s="103"/>
      <c r="Z2" s="103"/>
      <c r="AA2" s="103"/>
      <c r="AC2" s="103" t="s">
        <v>101</v>
      </c>
      <c r="AD2" s="103"/>
      <c r="AE2" s="103"/>
      <c r="AF2" s="103"/>
      <c r="AG2" s="103"/>
    </row>
    <row r="4" spans="2:33" x14ac:dyDescent="0.3">
      <c r="B4" s="45" t="s">
        <v>88</v>
      </c>
      <c r="C4" s="45" t="s">
        <v>54</v>
      </c>
      <c r="D4" s="45"/>
      <c r="E4" s="45"/>
      <c r="F4" s="5"/>
      <c r="G4" s="98" t="s">
        <v>78</v>
      </c>
      <c r="H4" s="98"/>
      <c r="I4" s="98" t="s">
        <v>83</v>
      </c>
      <c r="J4" s="98"/>
      <c r="L4" s="98" t="s">
        <v>78</v>
      </c>
      <c r="M4" s="98"/>
      <c r="N4" s="98" t="s">
        <v>83</v>
      </c>
      <c r="O4" s="98"/>
      <c r="Q4" s="49" t="s">
        <v>95</v>
      </c>
      <c r="S4" s="98" t="s">
        <v>78</v>
      </c>
      <c r="T4" s="98"/>
      <c r="U4" s="98" t="s">
        <v>83</v>
      </c>
      <c r="V4" s="98"/>
      <c r="X4" s="98" t="s">
        <v>78</v>
      </c>
      <c r="Y4" s="98"/>
      <c r="Z4" s="98" t="s">
        <v>83</v>
      </c>
      <c r="AA4" s="98"/>
      <c r="AC4" s="13" t="s">
        <v>19</v>
      </c>
      <c r="AD4" s="13" t="s">
        <v>6</v>
      </c>
      <c r="AE4" s="13" t="s">
        <v>100</v>
      </c>
      <c r="AF4" s="13" t="s">
        <v>68</v>
      </c>
      <c r="AG4" s="13" t="s">
        <v>30</v>
      </c>
    </row>
    <row r="5" spans="2:33" x14ac:dyDescent="0.3">
      <c r="B5" s="13"/>
      <c r="C5" s="13" t="s">
        <v>55</v>
      </c>
      <c r="D5" s="13" t="s">
        <v>53</v>
      </c>
      <c r="E5" s="13" t="s">
        <v>57</v>
      </c>
      <c r="F5" s="47"/>
      <c r="G5" s="13" t="s">
        <v>77</v>
      </c>
      <c r="H5" s="13" t="str">
        <f>Detaildaten!F5</f>
        <v>Leika</v>
      </c>
      <c r="I5" s="13" t="s">
        <v>79</v>
      </c>
      <c r="J5" s="13" t="s">
        <v>23</v>
      </c>
      <c r="L5" s="13" t="s">
        <v>77</v>
      </c>
      <c r="M5" s="13" t="str">
        <f>H5</f>
        <v>Leika</v>
      </c>
      <c r="N5" s="13" t="s">
        <v>79</v>
      </c>
      <c r="O5" s="13" t="s">
        <v>23</v>
      </c>
      <c r="Q5" s="49"/>
      <c r="S5" s="13" t="s">
        <v>77</v>
      </c>
      <c r="T5" s="13" t="str">
        <f>H5</f>
        <v>Leika</v>
      </c>
      <c r="U5" s="13" t="s">
        <v>79</v>
      </c>
      <c r="V5" s="13" t="s">
        <v>23</v>
      </c>
      <c r="X5" s="13" t="s">
        <v>77</v>
      </c>
      <c r="Y5" s="13" t="str">
        <f>M5</f>
        <v>Leika</v>
      </c>
      <c r="Z5" s="13" t="s">
        <v>79</v>
      </c>
      <c r="AA5" s="13" t="s">
        <v>23</v>
      </c>
      <c r="AC5" s="13"/>
      <c r="AD5" s="13"/>
      <c r="AE5" s="13"/>
      <c r="AF5" s="13"/>
      <c r="AG5" s="13"/>
    </row>
    <row r="6" spans="2:33" x14ac:dyDescent="0.3">
      <c r="B6">
        <v>1</v>
      </c>
      <c r="C6" t="e">
        <f>IF(Detaildaten!#REF!="","",Detaildaten!#REF!)</f>
        <v>#REF!</v>
      </c>
      <c r="D6" t="e">
        <f>IF(Detaildaten!#REF!="","",Detaildaten!#REF!)</f>
        <v>#REF!</v>
      </c>
      <c r="E6" t="e">
        <f>IF(Detaildaten!#REF!="","",Detaildaten!#REF!)</f>
        <v>#REF!</v>
      </c>
      <c r="G6" t="e">
        <f>CONCATENATE(Detaildaten!#REF!," [",Detaildaten!#REF!,"] ")</f>
        <v>#REF!</v>
      </c>
      <c r="H6" t="e">
        <f>IF(Detaildaten!#REF!="","",Detaildaten!#REF!)</f>
        <v>#REF!</v>
      </c>
      <c r="I6" t="e">
        <f>Detaildaten!#REF!</f>
        <v>#REF!</v>
      </c>
      <c r="J6" t="e">
        <f>IF(Detaildaten!#REF!="","",Detaildaten!#REF!)</f>
        <v>#REF!</v>
      </c>
      <c r="L6" t="e">
        <f>IF(AND($C6="Ja",$D6="Ja"),G6,"")</f>
        <v>#REF!</v>
      </c>
      <c r="M6" t="e">
        <f>IF(AND($C6="Ja",$D6="Ja"),H6,"")</f>
        <v>#REF!</v>
      </c>
      <c r="N6" t="e">
        <f>IF(AND($C6="Ja",$D6="Ja"),I6,"")</f>
        <v>#REF!</v>
      </c>
      <c r="O6" t="e">
        <f>IF(AND($C6="Ja",$D6="Ja"),J6,"")</f>
        <v>#REF!</v>
      </c>
      <c r="Q6">
        <f>COUNTIFS(Optionen!$T$3:$T$8,Leistungsübersicht!$D$9,Optionen!$U$3:$U$8,'Leistungsübersicht - WIP'!E6)</f>
        <v>0</v>
      </c>
      <c r="S6" t="e">
        <f>IF(L6="","",IF($Q6=1,L6,""))</f>
        <v>#REF!</v>
      </c>
      <c r="T6" t="e">
        <f>IF(M6="","",IF($Q6=1,M6,""))</f>
        <v>#REF!</v>
      </c>
      <c r="U6" t="e">
        <f>IF(N6="","",IF($Q6=1,N6,""))</f>
        <v>#REF!</v>
      </c>
      <c r="V6" t="e">
        <f>IF(O6="","",IF($Q6=1,O6,""))</f>
        <v>#REF!</v>
      </c>
      <c r="X6" t="str">
        <f>VLOOKUP(Y6,M6:S305,7,0)</f>
        <v xml:space="preserve">Unterhaltsvorschuss - Online [10035] </v>
      </c>
      <c r="Y6" t="str" cm="1">
        <f t="array" ref="Y6">IFERROR(INDEX($T$6:$T$305,MATCH(1,COUNTIF($Y$5:Y5,$T$6:$T$305)+($T$6:$T305&lt;&gt;"")*1,0)),"")</f>
        <v>99107021017000 Unterhaltsvorschuss Bewilligung 	
99107102017000 Unterhaltsvorschuss Jährliche Anspruchsüberprüfung Bewilligung
99107103017000 Unterhaltsvorschuss Änderungsmitteilung Bewilligung</v>
      </c>
      <c r="Z6" t="str">
        <f>VLOOKUP(Y6,T6:V305,2,0)</f>
        <v>Nein</v>
      </c>
      <c r="AA6" t="str">
        <f>VLOOKUP(Y6,T6:V305,3,0)</f>
        <v/>
      </c>
      <c r="AC6" t="str">
        <f>IF(Y6="","",VLOOKUP(Y6,Detaildaten!$F$8:$W$19,18,0))</f>
        <v>Anteil Gesamtbevölkerung</v>
      </c>
      <c r="AD6" t="str">
        <f>IF(Y6="","",Leistungsübersicht!$D$9)</f>
        <v>Land</v>
      </c>
      <c r="AE6" t="str">
        <f>IF(Y6="","",IF(AD6=Optionen!$N$6,Optionen!$N$6,IF(AD6=Optionen!$N$5,Leistungsübersicht!$D$10,IF(AD6=Optionen!$N$4,Leistungsübersicht!$D$10))))</f>
        <v>(Bitte Wählen)</v>
      </c>
      <c r="AF6" t="b">
        <f>IF(Y6="","",IF(AD6=Optionen!$N$4,Leistungsübersicht!$D$11))</f>
        <v>0</v>
      </c>
      <c r="AG6" s="19" t="str">
        <f>_xlfn.IFNA(INDEX(Verteilungsschlüssel!$B$5:$V$35,MATCH('Leistungsübersicht - WIP'!AC6,Verteilungsschlüssel!$B$5:$B$35,0),MATCH('Leistungsübersicht - WIP'!AE6,Verteilungsschlüssel!$B$5:$V$5,0)),"")</f>
        <v/>
      </c>
    </row>
    <row r="7" spans="2:33" x14ac:dyDescent="0.3">
      <c r="B7">
        <v>2</v>
      </c>
      <c r="C7" t="e">
        <f>IF(Detaildaten!#REF!="","",Detaildaten!#REF!)</f>
        <v>#REF!</v>
      </c>
      <c r="D7" t="e">
        <f>IF(Detaildaten!#REF!="","",Detaildaten!#REF!)</f>
        <v>#REF!</v>
      </c>
      <c r="E7" t="e">
        <f>IF(Detaildaten!#REF!="","",Detaildaten!#REF!)</f>
        <v>#REF!</v>
      </c>
      <c r="G7" t="e">
        <f>CONCATENATE(Detaildaten!#REF!," [",Detaildaten!#REF!,"] ")</f>
        <v>#REF!</v>
      </c>
      <c r="H7" t="e">
        <f>IF(Detaildaten!#REF!="","",Detaildaten!#REF!)</f>
        <v>#REF!</v>
      </c>
      <c r="I7" t="e">
        <f>Detaildaten!#REF!</f>
        <v>#REF!</v>
      </c>
      <c r="J7" t="e">
        <f>IF(Detaildaten!#REF!="","",Detaildaten!#REF!)</f>
        <v>#REF!</v>
      </c>
      <c r="L7" t="e">
        <f t="shared" ref="L7:L70" si="0">IF(AND($C7="Ja",$D7="Ja"),G7,"")</f>
        <v>#REF!</v>
      </c>
      <c r="M7" t="e">
        <f t="shared" ref="M7:M70" si="1">IF(AND($C7="Ja",$D7="Ja"),H7,"")</f>
        <v>#REF!</v>
      </c>
      <c r="N7" t="e">
        <f t="shared" ref="N7:N70" si="2">IF(AND($C7="Ja",$D7="Ja"),I7,"")</f>
        <v>#REF!</v>
      </c>
      <c r="O7" t="e">
        <f t="shared" ref="O7:O70" si="3">IF(AND($C7="Ja",$D7="Ja"),J7,"")</f>
        <v>#REF!</v>
      </c>
      <c r="Q7">
        <f>COUNTIFS(Optionen!$T$3:$T$8,Leistungsübersicht!$D$9,Optionen!$U$3:$U$8,'Leistungsübersicht - WIP'!E7)</f>
        <v>0</v>
      </c>
      <c r="S7" t="e">
        <f t="shared" ref="S7:S70" si="4">IF(L7="","",IF($Q7=1,L7,""))</f>
        <v>#REF!</v>
      </c>
      <c r="T7" t="e">
        <f t="shared" ref="T7:T70" si="5">IF(M7="","",IF($Q7=1,M7,""))</f>
        <v>#REF!</v>
      </c>
      <c r="U7" t="e">
        <f t="shared" ref="U7:U70" si="6">IF(N7="","",IF($Q7=1,N7,""))</f>
        <v>#REF!</v>
      </c>
      <c r="V7" t="e">
        <f t="shared" ref="V7:V70" si="7">IF(O7="","",IF($Q7=1,O7,""))</f>
        <v>#REF!</v>
      </c>
      <c r="X7" t="str">
        <f t="shared" ref="X7:X70" si="8">VLOOKUP(Y7,M7:S306,7,0)</f>
        <v xml:space="preserve">Beistandschaft [10736] </v>
      </c>
      <c r="Y7" t="str" cm="1">
        <f t="array" ref="Y7">IFERROR(INDEX($T$6:$T$305,MATCH(1,COUNTIF($Y$5:Y6,$T$6:$T$305)+($T$6:$T306&lt;&gt;"")*1,0)),"")</f>
        <v>99072002077000 Geltendmachung von Unterhaltsansprüchen Beratung und Unterstützung
99072001077000 Vaterschaftsfeststellung Beratung und Unterstützung
99016001044000 Beistandschaft durch das Jugendamt Aufhebung</v>
      </c>
      <c r="Z7" t="str">
        <f t="shared" ref="Z7:Z70" si="9">VLOOKUP(Y7,T7:V306,2,0)</f>
        <v>Nein</v>
      </c>
      <c r="AA7" t="str">
        <f t="shared" ref="AA7:AA70" si="10">VLOOKUP(Y7,T7:V306,3,0)</f>
        <v/>
      </c>
      <c r="AC7" t="str">
        <f>IF(Y7="","",VLOOKUP(Y7,Detaildaten!$F$8:$W$19,18,0))</f>
        <v>Anteil Gesamtbevölkerung</v>
      </c>
      <c r="AD7" t="str">
        <f>IF(Y7="","",Leistungsübersicht!$D$9)</f>
        <v>Land</v>
      </c>
      <c r="AE7" t="str">
        <f>IF(Y7="","",IF(AD7=Optionen!$N$6,Optionen!$N$6,IF(AD7=Optionen!$N$5,Leistungsübersicht!$D$10,IF(AD7=Optionen!$N$4,Leistungsübersicht!$D$10))))</f>
        <v>(Bitte Wählen)</v>
      </c>
      <c r="AF7" t="b">
        <f>IF(Y7="","",IF(AD7=Optionen!$N$4,Leistungsübersicht!$D$11))</f>
        <v>0</v>
      </c>
      <c r="AG7" s="19" t="str">
        <f>_xlfn.IFNA(INDEX(Verteilungsschlüssel!$B$5:$V$35,MATCH('Leistungsübersicht - WIP'!AC7,Verteilungsschlüssel!$B$5:$B$35,0),MATCH('Leistungsübersicht - WIP'!AE7,Verteilungsschlüssel!$B$5:$V$5,0)),"")</f>
        <v/>
      </c>
    </row>
    <row r="8" spans="2:33" x14ac:dyDescent="0.3">
      <c r="B8">
        <v>3</v>
      </c>
      <c r="C8" t="e">
        <f>IF(Detaildaten!#REF!="","",Detaildaten!#REF!)</f>
        <v>#REF!</v>
      </c>
      <c r="D8" t="e">
        <f>IF(Detaildaten!#REF!="","",Detaildaten!#REF!)</f>
        <v>#REF!</v>
      </c>
      <c r="E8" t="e">
        <f>IF(Detaildaten!#REF!="","",Detaildaten!#REF!)</f>
        <v>#REF!</v>
      </c>
      <c r="G8" t="e">
        <f>CONCATENATE(Detaildaten!#REF!," [",Detaildaten!#REF!,"] ")</f>
        <v>#REF!</v>
      </c>
      <c r="H8" t="e">
        <f>IF(Detaildaten!#REF!="","",Detaildaten!#REF!)</f>
        <v>#REF!</v>
      </c>
      <c r="I8" t="e">
        <f>Detaildaten!#REF!</f>
        <v>#REF!</v>
      </c>
      <c r="J8" t="e">
        <f>IF(Detaildaten!#REF!="","",Detaildaten!#REF!)</f>
        <v>#REF!</v>
      </c>
      <c r="L8" t="e">
        <f t="shared" si="0"/>
        <v>#REF!</v>
      </c>
      <c r="M8" t="e">
        <f t="shared" si="1"/>
        <v>#REF!</v>
      </c>
      <c r="N8" t="e">
        <f t="shared" si="2"/>
        <v>#REF!</v>
      </c>
      <c r="O8" t="e">
        <f t="shared" si="3"/>
        <v>#REF!</v>
      </c>
      <c r="Q8">
        <f>COUNTIFS(Optionen!$T$3:$T$8,Leistungsübersicht!$D$9,Optionen!$U$3:$U$8,'Leistungsübersicht - WIP'!E8)</f>
        <v>0</v>
      </c>
      <c r="S8" t="e">
        <f t="shared" si="4"/>
        <v>#REF!</v>
      </c>
      <c r="T8" t="e">
        <f t="shared" si="5"/>
        <v>#REF!</v>
      </c>
      <c r="U8" t="e">
        <f t="shared" si="6"/>
        <v>#REF!</v>
      </c>
      <c r="V8" t="e">
        <f t="shared" si="7"/>
        <v>#REF!</v>
      </c>
      <c r="X8" t="str">
        <f t="shared" si="8"/>
        <v xml:space="preserve">Geburtsanzeige [10003] </v>
      </c>
      <c r="Y8" t="str" cm="1">
        <f t="array" ref="Y8">IFERROR(INDEX($T$6:$T$305,MATCH(1,COUNTIF($Y$5:Y7,$T$6:$T$305)+($T$6:$T307&lt;&gt;"")*1,0)),"")</f>
        <v>77000000008437 Geburtsanzeige (durch Einrichtungen)
99027006261000 Anzeige einer Geburt Entgegennahme</v>
      </c>
      <c r="Z8" t="str">
        <f t="shared" si="9"/>
        <v>Nein</v>
      </c>
      <c r="AA8" t="str">
        <f t="shared" si="10"/>
        <v/>
      </c>
      <c r="AC8" t="str">
        <f>IF(Y8="","",VLOOKUP(Y8,Detaildaten!$F$8:$W$19,18,0))</f>
        <v>Anteil Gesamtbevölkerung</v>
      </c>
      <c r="AD8" t="str">
        <f>IF(Y8="","",Leistungsübersicht!$D$9)</f>
        <v>Land</v>
      </c>
      <c r="AE8" t="str">
        <f>IF(Y8="","",IF(AD8=Optionen!$N$6,Optionen!$N$6,IF(AD8=Optionen!$N$5,Leistungsübersicht!$D$10,IF(AD8=Optionen!$N$4,Leistungsübersicht!$D$10))))</f>
        <v>(Bitte Wählen)</v>
      </c>
      <c r="AF8" t="b">
        <f>IF(Y8="","",IF(AD8=Optionen!$N$4,Leistungsübersicht!$D$11))</f>
        <v>0</v>
      </c>
      <c r="AG8" s="19" t="str">
        <f>_xlfn.IFNA(INDEX(Verteilungsschlüssel!$B$5:$V$35,MATCH('Leistungsübersicht - WIP'!AC8,Verteilungsschlüssel!$B$5:$B$35,0),MATCH('Leistungsübersicht - WIP'!AE8,Verteilungsschlüssel!$B$5:$V$5,0)),"")</f>
        <v/>
      </c>
    </row>
    <row r="9" spans="2:33" x14ac:dyDescent="0.3">
      <c r="B9">
        <v>4</v>
      </c>
      <c r="C9" t="e">
        <f>IF(Detaildaten!#REF!="","",Detaildaten!#REF!)</f>
        <v>#REF!</v>
      </c>
      <c r="D9" t="e">
        <f>IF(Detaildaten!#REF!="","",Detaildaten!#REF!)</f>
        <v>#REF!</v>
      </c>
      <c r="E9" t="e">
        <f>IF(Detaildaten!#REF!="","",Detaildaten!#REF!)</f>
        <v>#REF!</v>
      </c>
      <c r="G9" t="e">
        <f>CONCATENATE(Detaildaten!#REF!," [",Detaildaten!#REF!,"] ")</f>
        <v>#REF!</v>
      </c>
      <c r="H9" t="e">
        <f>IF(Detaildaten!#REF!="","",Detaildaten!#REF!)</f>
        <v>#REF!</v>
      </c>
      <c r="I9" t="e">
        <f>Detaildaten!#REF!</f>
        <v>#REF!</v>
      </c>
      <c r="J9" t="e">
        <f>IF(Detaildaten!#REF!="","",Detaildaten!#REF!)</f>
        <v>#REF!</v>
      </c>
      <c r="L9" t="e">
        <f t="shared" si="0"/>
        <v>#REF!</v>
      </c>
      <c r="M9" t="e">
        <f t="shared" si="1"/>
        <v>#REF!</v>
      </c>
      <c r="N9" t="e">
        <f t="shared" si="2"/>
        <v>#REF!</v>
      </c>
      <c r="O9" t="e">
        <f t="shared" si="3"/>
        <v>#REF!</v>
      </c>
      <c r="Q9">
        <f>COUNTIFS(Optionen!$T$3:$T$8,Leistungsübersicht!$D$9,Optionen!$U$3:$U$8,'Leistungsübersicht - WIP'!E9)</f>
        <v>0</v>
      </c>
      <c r="S9" t="e">
        <f t="shared" si="4"/>
        <v>#REF!</v>
      </c>
      <c r="T9" t="e">
        <f t="shared" si="5"/>
        <v>#REF!</v>
      </c>
      <c r="U9" t="e">
        <f t="shared" si="6"/>
        <v>#REF!</v>
      </c>
      <c r="V9" t="e">
        <f t="shared" si="7"/>
        <v>#REF!</v>
      </c>
      <c r="X9" t="str">
        <f t="shared" si="8"/>
        <v xml:space="preserve">Erklärung zur Vaterschafts-/Mutterschaftsanerkennung &amp; Sorgeerklärung [10001/10009] </v>
      </c>
      <c r="Y9" t="str" cm="1">
        <f t="array" ref="Y9">IFERROR(INDEX($T$6:$T$305,MATCH(1,COUNTIF($Y$5:Y8,$T$6:$T$305)+($T$6:$T308&lt;&gt;"")*1,0)),"")</f>
        <v>99133001026000 Vaterschaftsanerkennung
99133002026000 Mutterschaftsanerkennung
99013005026000 Sorgeerklärung Beurkundung</v>
      </c>
      <c r="Z9" t="str">
        <f t="shared" si="9"/>
        <v>Nein</v>
      </c>
      <c r="AA9" t="str">
        <f t="shared" si="10"/>
        <v/>
      </c>
      <c r="AC9" t="str">
        <f>IF(Y9="","",VLOOKUP(Y9,Detaildaten!$F$8:$W$19,18,0))</f>
        <v>Anteil Gesamtbevölkerung</v>
      </c>
      <c r="AD9" t="str">
        <f>IF(Y9="","",Leistungsübersicht!$D$9)</f>
        <v>Land</v>
      </c>
      <c r="AE9" t="str">
        <f>IF(Y9="","",IF(AD9=Optionen!$N$6,Optionen!$N$6,IF(AD9=Optionen!$N$5,Leistungsübersicht!$D$10,IF(AD9=Optionen!$N$4,Leistungsübersicht!$D$10))))</f>
        <v>(Bitte Wählen)</v>
      </c>
      <c r="AF9" t="b">
        <f>IF(Y9="","",IF(AD9=Optionen!$N$4,Leistungsübersicht!$D$11))</f>
        <v>0</v>
      </c>
      <c r="AG9" s="19" t="str">
        <f>_xlfn.IFNA(INDEX(Verteilungsschlüssel!$B$5:$V$35,MATCH('Leistungsübersicht - WIP'!AC9,Verteilungsschlüssel!$B$5:$B$35,0),MATCH('Leistungsübersicht - WIP'!AE9,Verteilungsschlüssel!$B$5:$V$5,0)),"")</f>
        <v/>
      </c>
    </row>
    <row r="10" spans="2:33" x14ac:dyDescent="0.3">
      <c r="B10">
        <v>5</v>
      </c>
      <c r="C10" t="e">
        <f>IF(Detaildaten!#REF!="","",Detaildaten!#REF!)</f>
        <v>#REF!</v>
      </c>
      <c r="D10" t="e">
        <f>IF(Detaildaten!#REF!="","",Detaildaten!#REF!)</f>
        <v>#REF!</v>
      </c>
      <c r="E10" t="e">
        <f>IF(Detaildaten!#REF!="","",Detaildaten!#REF!)</f>
        <v>#REF!</v>
      </c>
      <c r="G10" t="e">
        <f>CONCATENATE(Detaildaten!#REF!," [",Detaildaten!#REF!,"] ")</f>
        <v>#REF!</v>
      </c>
      <c r="H10" t="e">
        <f>IF(Detaildaten!#REF!="","",Detaildaten!#REF!)</f>
        <v>#REF!</v>
      </c>
      <c r="I10" t="e">
        <f>Detaildaten!#REF!</f>
        <v>#REF!</v>
      </c>
      <c r="J10" t="e">
        <f>IF(Detaildaten!#REF!="","",Detaildaten!#REF!)</f>
        <v>#REF!</v>
      </c>
      <c r="L10" t="e">
        <f t="shared" si="0"/>
        <v>#REF!</v>
      </c>
      <c r="M10" t="e">
        <f t="shared" si="1"/>
        <v>#REF!</v>
      </c>
      <c r="N10" t="e">
        <f t="shared" si="2"/>
        <v>#REF!</v>
      </c>
      <c r="O10" t="e">
        <f t="shared" si="3"/>
        <v>#REF!</v>
      </c>
      <c r="Q10">
        <f>COUNTIFS(Optionen!$T$3:$T$8,Leistungsübersicht!$D$9,Optionen!$U$3:$U$8,'Leistungsübersicht - WIP'!E10)</f>
        <v>0</v>
      </c>
      <c r="S10" t="e">
        <f t="shared" si="4"/>
        <v>#REF!</v>
      </c>
      <c r="T10" t="e">
        <f t="shared" si="5"/>
        <v>#REF!</v>
      </c>
      <c r="U10" t="e">
        <f t="shared" si="6"/>
        <v>#REF!</v>
      </c>
      <c r="V10" t="e">
        <f t="shared" si="7"/>
        <v>#REF!</v>
      </c>
      <c r="X10" t="str">
        <f t="shared" si="8"/>
        <v xml:space="preserve">Kinderwunsch - Online [10007] </v>
      </c>
      <c r="Y10" t="str" cm="1">
        <f t="array" ref="Y10">IFERROR(INDEX($T$6:$T$305,MATCH(1,COUNTIF($Y$5:Y9,$T$6:$T$305)+($T$6:$T309&lt;&gt;"")*1,0)),"")</f>
        <v>99400021017000 Förderung von Kinderwunschbehandlungen Bewilligung
99400021274000 Förderung von Kinderwunschbehandlungen Verwendungsnachweisprüfung - Auszahlungsantrag</v>
      </c>
      <c r="Z10" t="str">
        <f t="shared" si="9"/>
        <v>Nein</v>
      </c>
      <c r="AA10" t="str">
        <f t="shared" si="10"/>
        <v/>
      </c>
      <c r="AC10" t="str">
        <f>IF(Y10="","",VLOOKUP(Y10,Detaildaten!$F$8:$W$19,18,0))</f>
        <v>Anteil Gesamtbevölkerung</v>
      </c>
      <c r="AD10" t="str">
        <f>IF(Y10="","",Leistungsübersicht!$D$9)</f>
        <v>Land</v>
      </c>
      <c r="AE10" t="str">
        <f>IF(Y10="","",IF(AD10=Optionen!$N$6,Optionen!$N$6,IF(AD10=Optionen!$N$5,Leistungsübersicht!$D$10,IF(AD10=Optionen!$N$4,Leistungsübersicht!$D$10))))</f>
        <v>(Bitte Wählen)</v>
      </c>
      <c r="AF10" t="b">
        <f>IF(Y10="","",IF(AD10=Optionen!$N$4,Leistungsübersicht!$D$11))</f>
        <v>0</v>
      </c>
      <c r="AG10" s="19" t="str">
        <f>_xlfn.IFNA(INDEX(Verteilungsschlüssel!$B$5:$V$35,MATCH('Leistungsübersicht - WIP'!AC10,Verteilungsschlüssel!$B$5:$B$35,0),MATCH('Leistungsübersicht - WIP'!AE10,Verteilungsschlüssel!$B$5:$V$5,0)),"")</f>
        <v/>
      </c>
    </row>
    <row r="11" spans="2:33" x14ac:dyDescent="0.3">
      <c r="B11">
        <v>6</v>
      </c>
      <c r="C11" t="e">
        <f>IF(Detaildaten!#REF!="","",Detaildaten!#REF!)</f>
        <v>#REF!</v>
      </c>
      <c r="D11" t="e">
        <f>IF(Detaildaten!#REF!="","",Detaildaten!#REF!)</f>
        <v>#REF!</v>
      </c>
      <c r="E11" t="e">
        <f>IF(Detaildaten!#REF!="","",Detaildaten!#REF!)</f>
        <v>#REF!</v>
      </c>
      <c r="G11" t="e">
        <f>CONCATENATE(Detaildaten!#REF!," [",Detaildaten!#REF!,"] ")</f>
        <v>#REF!</v>
      </c>
      <c r="H11" t="e">
        <f>IF(Detaildaten!#REF!="","",Detaildaten!#REF!)</f>
        <v>#REF!</v>
      </c>
      <c r="I11" t="e">
        <f>Detaildaten!#REF!</f>
        <v>#REF!</v>
      </c>
      <c r="J11" t="e">
        <f>IF(Detaildaten!#REF!="","",Detaildaten!#REF!)</f>
        <v>#REF!</v>
      </c>
      <c r="L11" t="e">
        <f t="shared" si="0"/>
        <v>#REF!</v>
      </c>
      <c r="M11" t="e">
        <f t="shared" si="1"/>
        <v>#REF!</v>
      </c>
      <c r="N11" t="e">
        <f t="shared" si="2"/>
        <v>#REF!</v>
      </c>
      <c r="O11" t="e">
        <f t="shared" si="3"/>
        <v>#REF!</v>
      </c>
      <c r="Q11">
        <f>COUNTIFS(Optionen!$T$3:$T$8,Leistungsübersicht!$D$9,Optionen!$U$3:$U$8,'Leistungsübersicht - WIP'!E11)</f>
        <v>0</v>
      </c>
      <c r="S11" t="e">
        <f t="shared" si="4"/>
        <v>#REF!</v>
      </c>
      <c r="T11" t="e">
        <f t="shared" si="5"/>
        <v>#REF!</v>
      </c>
      <c r="U11" t="e">
        <f t="shared" si="6"/>
        <v>#REF!</v>
      </c>
      <c r="V11" t="e">
        <f t="shared" si="7"/>
        <v>#REF!</v>
      </c>
      <c r="X11" t="str">
        <f t="shared" si="8"/>
        <v xml:space="preserve">Namensbestimmung [10744] </v>
      </c>
      <c r="Y11" t="str" cm="1">
        <f t="array" ref="Y11">IFERROR(INDEX($T$6:$T$305,MATCH(1,COUNTIF($Y$5:Y10,$T$6:$T$305)+($T$6:$T310&lt;&gt;"")*1,0)),"")</f>
        <v>99027006261003 Anzeige einer Geburt Entgegennahme Ergänzende Datenlieferung</v>
      </c>
      <c r="Z11" t="str">
        <f t="shared" si="9"/>
        <v>Nein</v>
      </c>
      <c r="AA11" t="str">
        <f t="shared" si="10"/>
        <v/>
      </c>
      <c r="AC11" t="str">
        <f>IF(Y11="","",VLOOKUP(Y11,Detaildaten!$F$8:$W$19,18,0))</f>
        <v>Anteil Gesamtbevölkerung</v>
      </c>
      <c r="AD11" t="str">
        <f>IF(Y11="","",Leistungsübersicht!$D$9)</f>
        <v>Land</v>
      </c>
      <c r="AE11" t="str">
        <f>IF(Y11="","",IF(AD11=Optionen!$N$6,Optionen!$N$6,IF(AD11=Optionen!$N$5,Leistungsübersicht!$D$10,IF(AD11=Optionen!$N$4,Leistungsübersicht!$D$10))))</f>
        <v>(Bitte Wählen)</v>
      </c>
      <c r="AF11" t="b">
        <f>IF(Y11="","",IF(AD11=Optionen!$N$4,Leistungsübersicht!$D$11))</f>
        <v>0</v>
      </c>
      <c r="AG11" s="19" t="str">
        <f>_xlfn.IFNA(INDEX(Verteilungsschlüssel!$B$5:$V$35,MATCH('Leistungsübersicht - WIP'!AC11,Verteilungsschlüssel!$B$5:$B$35,0),MATCH('Leistungsübersicht - WIP'!AE11,Verteilungsschlüssel!$B$5:$V$5,0)),"")</f>
        <v/>
      </c>
    </row>
    <row r="12" spans="2:33" x14ac:dyDescent="0.3">
      <c r="B12">
        <v>7</v>
      </c>
      <c r="C12" t="e">
        <f>IF(Detaildaten!#REF!="","",Detaildaten!#REF!)</f>
        <v>#REF!</v>
      </c>
      <c r="D12" t="e">
        <f>IF(Detaildaten!#REF!="","",Detaildaten!#REF!)</f>
        <v>#REF!</v>
      </c>
      <c r="E12" t="e">
        <f>IF(Detaildaten!#REF!="","",Detaildaten!#REF!)</f>
        <v>#REF!</v>
      </c>
      <c r="G12" t="e">
        <f>CONCATENATE(Detaildaten!#REF!," [",Detaildaten!#REF!,"] ")</f>
        <v>#REF!</v>
      </c>
      <c r="H12" t="e">
        <f>IF(Detaildaten!#REF!="","",Detaildaten!#REF!)</f>
        <v>#REF!</v>
      </c>
      <c r="I12" t="e">
        <f>Detaildaten!#REF!</f>
        <v>#REF!</v>
      </c>
      <c r="J12" t="e">
        <f>IF(Detaildaten!#REF!="","",Detaildaten!#REF!)</f>
        <v>#REF!</v>
      </c>
      <c r="L12" t="e">
        <f t="shared" si="0"/>
        <v>#REF!</v>
      </c>
      <c r="M12" t="e">
        <f t="shared" si="1"/>
        <v>#REF!</v>
      </c>
      <c r="N12" t="e">
        <f t="shared" si="2"/>
        <v>#REF!</v>
      </c>
      <c r="O12" t="e">
        <f t="shared" si="3"/>
        <v>#REF!</v>
      </c>
      <c r="Q12">
        <f>COUNTIFS(Optionen!$T$3:$T$8,Leistungsübersicht!$D$9,Optionen!$U$3:$U$8,'Leistungsübersicht - WIP'!E12)</f>
        <v>0</v>
      </c>
      <c r="S12" t="e">
        <f t="shared" si="4"/>
        <v>#REF!</v>
      </c>
      <c r="T12" t="e">
        <f t="shared" si="5"/>
        <v>#REF!</v>
      </c>
      <c r="U12" t="e">
        <f t="shared" si="6"/>
        <v>#REF!</v>
      </c>
      <c r="V12" t="e">
        <f t="shared" si="7"/>
        <v>#REF!</v>
      </c>
      <c r="X12" t="str">
        <f t="shared" si="8"/>
        <v xml:space="preserve">Ehe-Basis [10025/10026] </v>
      </c>
      <c r="Y12" t="str" cm="1">
        <f t="array" ref="Y12">IFERROR(INDEX($T$6:$T$305,MATCH(1,COUNTIF($Y$5:Y11,$T$6:$T$305)+($T$6:$T311&lt;&gt;"")*1,0)),"")</f>
        <v>99059002012000	Ehefähigkeitszeugnis Ausstellung
99059002012002	Ehefähigkeitszeugnis Ausstellung von Deutschen ohne jemals mit Inlandswohnsitz
99059001104000	Eheschließung Anmeldung (und Voranmeldung)</v>
      </c>
      <c r="Z12" t="str">
        <f t="shared" si="9"/>
        <v>Nein</v>
      </c>
      <c r="AA12" t="str">
        <f t="shared" si="10"/>
        <v/>
      </c>
      <c r="AC12" t="str">
        <f>IF(Y12="","",VLOOKUP(Y12,Detaildaten!$F$8:$W$19,18,0))</f>
        <v>Anteil Gesamtbevölkerung</v>
      </c>
      <c r="AD12" t="str">
        <f>IF(Y12="","",Leistungsübersicht!$D$9)</f>
        <v>Land</v>
      </c>
      <c r="AE12" t="str">
        <f>IF(Y12="","",IF(AD12=Optionen!$N$6,Optionen!$N$6,IF(AD12=Optionen!$N$5,Leistungsübersicht!$D$10,IF(AD12=Optionen!$N$4,Leistungsübersicht!$D$10))))</f>
        <v>(Bitte Wählen)</v>
      </c>
      <c r="AF12" t="b">
        <f>IF(Y12="","",IF(AD12=Optionen!$N$4,Leistungsübersicht!$D$11))</f>
        <v>0</v>
      </c>
      <c r="AG12" s="19" t="str">
        <f>_xlfn.IFNA(INDEX(Verteilungsschlüssel!$B$5:$V$35,MATCH('Leistungsübersicht - WIP'!AC12,Verteilungsschlüssel!$B$5:$B$35,0),MATCH('Leistungsübersicht - WIP'!AE12,Verteilungsschlüssel!$B$5:$V$5,0)),"")</f>
        <v/>
      </c>
    </row>
    <row r="13" spans="2:33" x14ac:dyDescent="0.3">
      <c r="B13">
        <v>8</v>
      </c>
      <c r="C13" t="e">
        <f>IF(Detaildaten!#REF!="","",Detaildaten!#REF!)</f>
        <v>#REF!</v>
      </c>
      <c r="D13" t="e">
        <f>IF(Detaildaten!#REF!="","",Detaildaten!#REF!)</f>
        <v>#REF!</v>
      </c>
      <c r="E13" t="e">
        <f>IF(Detaildaten!#REF!="","",Detaildaten!#REF!)</f>
        <v>#REF!</v>
      </c>
      <c r="G13" t="e">
        <f>CONCATENATE(Detaildaten!#REF!," [",Detaildaten!#REF!,"] ")</f>
        <v>#REF!</v>
      </c>
      <c r="H13" t="e">
        <f>IF(Detaildaten!#REF!="","",Detaildaten!#REF!)</f>
        <v>#REF!</v>
      </c>
      <c r="I13" t="e">
        <f>Detaildaten!#REF!</f>
        <v>#REF!</v>
      </c>
      <c r="J13" t="e">
        <f>IF(Detaildaten!#REF!="","",Detaildaten!#REF!)</f>
        <v>#REF!</v>
      </c>
      <c r="L13" t="e">
        <f t="shared" si="0"/>
        <v>#REF!</v>
      </c>
      <c r="M13" t="e">
        <f t="shared" si="1"/>
        <v>#REF!</v>
      </c>
      <c r="N13" t="e">
        <f t="shared" si="2"/>
        <v>#REF!</v>
      </c>
      <c r="O13" t="e">
        <f t="shared" si="3"/>
        <v>#REF!</v>
      </c>
      <c r="Q13">
        <f>COUNTIFS(Optionen!$T$3:$T$8,Leistungsübersicht!$D$9,Optionen!$U$3:$U$8,'Leistungsübersicht - WIP'!E13)</f>
        <v>0</v>
      </c>
      <c r="S13" t="e">
        <f t="shared" si="4"/>
        <v>#REF!</v>
      </c>
      <c r="T13" t="e">
        <f t="shared" si="5"/>
        <v>#REF!</v>
      </c>
      <c r="U13" t="e">
        <f t="shared" si="6"/>
        <v>#REF!</v>
      </c>
      <c r="V13" t="e">
        <f t="shared" si="7"/>
        <v>#REF!</v>
      </c>
      <c r="X13" t="e">
        <f t="shared" si="8"/>
        <v>#N/A</v>
      </c>
      <c r="Y13" t="str" cm="1">
        <f t="array" ref="Y13">IFERROR(INDEX($T$6:$T$305,MATCH(1,COUNTIF($Y$5:Y12,$T$6:$T$305)+($T$6:$T312&lt;&gt;"")*1,0)),"")</f>
        <v/>
      </c>
      <c r="Z13" t="e">
        <f t="shared" si="9"/>
        <v>#N/A</v>
      </c>
      <c r="AA13" t="e">
        <f t="shared" si="10"/>
        <v>#N/A</v>
      </c>
      <c r="AC13" t="str">
        <f>IF(Y13="","",VLOOKUP(Y13,Detaildaten!$F$8:$W$19,18,0))</f>
        <v/>
      </c>
      <c r="AD13" t="str">
        <f>IF(Y13="","",Leistungsübersicht!$D$9)</f>
        <v/>
      </c>
      <c r="AE13" t="str">
        <f>IF(Y13="","",IF(AD13=Optionen!$N$6,Optionen!$N$6,IF(AD13=Optionen!$N$5,Leistungsübersicht!$D$10,IF(AD13=Optionen!$N$4,Leistungsübersicht!$D$10))))</f>
        <v/>
      </c>
      <c r="AF13" t="str">
        <f>IF(Y13="","",IF(AD13=Optionen!$N$4,Leistungsübersicht!$D$11))</f>
        <v/>
      </c>
      <c r="AG13" s="19" t="str">
        <f>_xlfn.IFNA(INDEX(Verteilungsschlüssel!$B$5:$V$35,MATCH('Leistungsübersicht - WIP'!AC13,Verteilungsschlüssel!$B$5:$B$35,0),MATCH('Leistungsübersicht - WIP'!AE13,Verteilungsschlüssel!$B$5:$V$5,0)),"")</f>
        <v/>
      </c>
    </row>
    <row r="14" spans="2:33" x14ac:dyDescent="0.3">
      <c r="B14">
        <v>9</v>
      </c>
      <c r="C14" t="e">
        <f>IF(Detaildaten!#REF!="","",Detaildaten!#REF!)</f>
        <v>#REF!</v>
      </c>
      <c r="D14" t="e">
        <f>IF(Detaildaten!#REF!="","",Detaildaten!#REF!)</f>
        <v>#REF!</v>
      </c>
      <c r="E14" t="e">
        <f>IF(Detaildaten!#REF!="","",Detaildaten!#REF!)</f>
        <v>#REF!</v>
      </c>
      <c r="G14" t="e">
        <f>CONCATENATE(Detaildaten!#REF!," [",Detaildaten!#REF!,"] ")</f>
        <v>#REF!</v>
      </c>
      <c r="H14" t="e">
        <f>IF(Detaildaten!#REF!="","",Detaildaten!#REF!)</f>
        <v>#REF!</v>
      </c>
      <c r="I14" t="e">
        <f>Detaildaten!#REF!</f>
        <v>#REF!</v>
      </c>
      <c r="J14" t="e">
        <f>IF(Detaildaten!#REF!="","",Detaildaten!#REF!)</f>
        <v>#REF!</v>
      </c>
      <c r="L14" t="e">
        <f t="shared" si="0"/>
        <v>#REF!</v>
      </c>
      <c r="M14" t="e">
        <f t="shared" si="1"/>
        <v>#REF!</v>
      </c>
      <c r="N14" t="e">
        <f t="shared" si="2"/>
        <v>#REF!</v>
      </c>
      <c r="O14" t="e">
        <f t="shared" si="3"/>
        <v>#REF!</v>
      </c>
      <c r="Q14">
        <f>COUNTIFS(Optionen!$T$3:$T$8,Leistungsübersicht!$D$9,Optionen!$U$3:$U$8,'Leistungsübersicht - WIP'!E14)</f>
        <v>0</v>
      </c>
      <c r="S14" t="e">
        <f t="shared" si="4"/>
        <v>#REF!</v>
      </c>
      <c r="T14" t="e">
        <f t="shared" si="5"/>
        <v>#REF!</v>
      </c>
      <c r="U14" t="e">
        <f t="shared" si="6"/>
        <v>#REF!</v>
      </c>
      <c r="V14" t="e">
        <f t="shared" si="7"/>
        <v>#REF!</v>
      </c>
      <c r="X14" t="e">
        <f t="shared" si="8"/>
        <v>#N/A</v>
      </c>
      <c r="Y14" t="str" cm="1">
        <f t="array" ref="Y14">IFERROR(INDEX($T$6:$T$305,MATCH(1,COUNTIF($Y$5:Y13,$T$6:$T$305)+($T$6:$T313&lt;&gt;"")*1,0)),"")</f>
        <v/>
      </c>
      <c r="Z14" t="e">
        <f t="shared" si="9"/>
        <v>#N/A</v>
      </c>
      <c r="AA14" t="e">
        <f t="shared" si="10"/>
        <v>#N/A</v>
      </c>
      <c r="AC14" t="str">
        <f>IF(Y14="","",VLOOKUP(Y14,Detaildaten!$F$8:$W$19,18,0))</f>
        <v/>
      </c>
      <c r="AD14" t="str">
        <f>IF(Y14="","",Leistungsübersicht!$D$9)</f>
        <v/>
      </c>
      <c r="AE14" t="str">
        <f>IF(Y14="","",IF(AD14=Optionen!$N$6,Optionen!$N$6,IF(AD14=Optionen!$N$5,Leistungsübersicht!$D$10,IF(AD14=Optionen!$N$4,Leistungsübersicht!$D$10))))</f>
        <v/>
      </c>
      <c r="AF14" t="str">
        <f>IF(Y14="","",IF(AD14=Optionen!$N$4,Leistungsübersicht!$D$11))</f>
        <v/>
      </c>
      <c r="AG14" s="19" t="str">
        <f>_xlfn.IFNA(INDEX(Verteilungsschlüssel!$B$5:$V$35,MATCH('Leistungsübersicht - WIP'!AC14,Verteilungsschlüssel!$B$5:$B$35,0),MATCH('Leistungsübersicht - WIP'!AE14,Verteilungsschlüssel!$B$5:$V$5,0)),"")</f>
        <v/>
      </c>
    </row>
    <row r="15" spans="2:33" x14ac:dyDescent="0.3">
      <c r="B15">
        <v>10</v>
      </c>
      <c r="C15" t="e">
        <f>IF(Detaildaten!#REF!="","",Detaildaten!#REF!)</f>
        <v>#REF!</v>
      </c>
      <c r="D15" t="e">
        <f>IF(Detaildaten!#REF!="","",Detaildaten!#REF!)</f>
        <v>#REF!</v>
      </c>
      <c r="E15" t="e">
        <f>IF(Detaildaten!#REF!="","",Detaildaten!#REF!)</f>
        <v>#REF!</v>
      </c>
      <c r="G15" t="e">
        <f>CONCATENATE(Detaildaten!#REF!," [",Detaildaten!#REF!,"] ")</f>
        <v>#REF!</v>
      </c>
      <c r="H15" t="e">
        <f>IF(Detaildaten!#REF!="","",Detaildaten!#REF!)</f>
        <v>#REF!</v>
      </c>
      <c r="I15" t="e">
        <f>Detaildaten!#REF!</f>
        <v>#REF!</v>
      </c>
      <c r="J15" t="e">
        <f>IF(Detaildaten!#REF!="","",Detaildaten!#REF!)</f>
        <v>#REF!</v>
      </c>
      <c r="L15" t="e">
        <f t="shared" si="0"/>
        <v>#REF!</v>
      </c>
      <c r="M15" t="e">
        <f t="shared" si="1"/>
        <v>#REF!</v>
      </c>
      <c r="N15" t="e">
        <f t="shared" si="2"/>
        <v>#REF!</v>
      </c>
      <c r="O15" t="e">
        <f t="shared" si="3"/>
        <v>#REF!</v>
      </c>
      <c r="Q15">
        <f>COUNTIFS(Optionen!$T$3:$T$8,Leistungsübersicht!$D$9,Optionen!$U$3:$U$8,'Leistungsübersicht - WIP'!E15)</f>
        <v>0</v>
      </c>
      <c r="S15" t="e">
        <f t="shared" si="4"/>
        <v>#REF!</v>
      </c>
      <c r="T15" t="e">
        <f t="shared" si="5"/>
        <v>#REF!</v>
      </c>
      <c r="U15" t="e">
        <f t="shared" si="6"/>
        <v>#REF!</v>
      </c>
      <c r="V15" t="e">
        <f t="shared" si="7"/>
        <v>#REF!</v>
      </c>
      <c r="X15" t="e">
        <f t="shared" si="8"/>
        <v>#N/A</v>
      </c>
      <c r="Y15" t="str" cm="1">
        <f t="array" ref="Y15">IFERROR(INDEX($T$6:$T$305,MATCH(1,COUNTIF($Y$5:Y14,$T$6:$T$305)+($T$6:$T314&lt;&gt;"")*1,0)),"")</f>
        <v/>
      </c>
      <c r="Z15" t="e">
        <f t="shared" si="9"/>
        <v>#N/A</v>
      </c>
      <c r="AA15" t="e">
        <f t="shared" si="10"/>
        <v>#N/A</v>
      </c>
      <c r="AC15" t="str">
        <f>IF(Y15="","",VLOOKUP(Y15,Detaildaten!$F$8:$W$19,18,0))</f>
        <v/>
      </c>
      <c r="AD15" t="str">
        <f>IF(Y15="","",Leistungsübersicht!$D$9)</f>
        <v/>
      </c>
      <c r="AE15" t="str">
        <f>IF(Y15="","",IF(AD15=Optionen!$N$6,Optionen!$N$6,IF(AD15=Optionen!$N$5,Leistungsübersicht!$D$10,IF(AD15=Optionen!$N$4,Leistungsübersicht!$D$10))))</f>
        <v/>
      </c>
      <c r="AF15" t="str">
        <f>IF(Y15="","",IF(AD15=Optionen!$N$4,Leistungsübersicht!$D$11))</f>
        <v/>
      </c>
      <c r="AG15" s="19" t="str">
        <f>_xlfn.IFNA(INDEX(Verteilungsschlüssel!$B$5:$V$35,MATCH('Leistungsübersicht - WIP'!AC15,Verteilungsschlüssel!$B$5:$B$35,0),MATCH('Leistungsübersicht - WIP'!AE15,Verteilungsschlüssel!$B$5:$V$5,0)),"")</f>
        <v/>
      </c>
    </row>
    <row r="16" spans="2:33" x14ac:dyDescent="0.3">
      <c r="B16">
        <v>11</v>
      </c>
      <c r="C16" t="e">
        <f>IF(Detaildaten!#REF!="","",Detaildaten!#REF!)</f>
        <v>#REF!</v>
      </c>
      <c r="D16" t="e">
        <f>IF(Detaildaten!#REF!="","",Detaildaten!#REF!)</f>
        <v>#REF!</v>
      </c>
      <c r="E16" t="e">
        <f>IF(Detaildaten!#REF!="","",Detaildaten!#REF!)</f>
        <v>#REF!</v>
      </c>
      <c r="G16" t="e">
        <f>CONCATENATE(Detaildaten!#REF!," [",Detaildaten!#REF!,"] ")</f>
        <v>#REF!</v>
      </c>
      <c r="H16" t="e">
        <f>IF(Detaildaten!#REF!="","",Detaildaten!#REF!)</f>
        <v>#REF!</v>
      </c>
      <c r="I16" t="e">
        <f>Detaildaten!#REF!</f>
        <v>#REF!</v>
      </c>
      <c r="J16" t="e">
        <f>IF(Detaildaten!#REF!="","",Detaildaten!#REF!)</f>
        <v>#REF!</v>
      </c>
      <c r="L16" t="e">
        <f t="shared" si="0"/>
        <v>#REF!</v>
      </c>
      <c r="M16" t="e">
        <f t="shared" si="1"/>
        <v>#REF!</v>
      </c>
      <c r="N16" t="e">
        <f t="shared" si="2"/>
        <v>#REF!</v>
      </c>
      <c r="O16" t="e">
        <f t="shared" si="3"/>
        <v>#REF!</v>
      </c>
      <c r="Q16">
        <f>COUNTIFS(Optionen!$T$3:$T$8,Leistungsübersicht!$D$9,Optionen!$U$3:$U$8,'Leistungsübersicht - WIP'!E16)</f>
        <v>0</v>
      </c>
      <c r="S16" t="e">
        <f t="shared" si="4"/>
        <v>#REF!</v>
      </c>
      <c r="T16" t="e">
        <f t="shared" si="5"/>
        <v>#REF!</v>
      </c>
      <c r="U16" t="e">
        <f t="shared" si="6"/>
        <v>#REF!</v>
      </c>
      <c r="V16" t="e">
        <f t="shared" si="7"/>
        <v>#REF!</v>
      </c>
      <c r="X16" t="e">
        <f t="shared" si="8"/>
        <v>#N/A</v>
      </c>
      <c r="Y16" t="str" cm="1">
        <f t="array" ref="Y16">IFERROR(INDEX($T$6:$T$305,MATCH(1,COUNTIF($Y$5:Y15,$T$6:$T$305)+($T$6:$T315&lt;&gt;"")*1,0)),"")</f>
        <v/>
      </c>
      <c r="Z16" t="e">
        <f t="shared" si="9"/>
        <v>#N/A</v>
      </c>
      <c r="AA16" t="e">
        <f t="shared" si="10"/>
        <v>#N/A</v>
      </c>
      <c r="AC16" t="str">
        <f>IF(Y16="","",VLOOKUP(Y16,Detaildaten!$F$8:$W$19,18,0))</f>
        <v/>
      </c>
      <c r="AD16" t="str">
        <f>IF(Y16="","",Leistungsübersicht!$D$9)</f>
        <v/>
      </c>
      <c r="AE16" t="str">
        <f>IF(Y16="","",IF(AD16=Optionen!$N$6,Optionen!$N$6,IF(AD16=Optionen!$N$5,Leistungsübersicht!$D$10,IF(AD16=Optionen!$N$4,Leistungsübersicht!$D$10))))</f>
        <v/>
      </c>
      <c r="AF16" t="str">
        <f>IF(Y16="","",IF(AD16=Optionen!$N$4,Leistungsübersicht!$D$11))</f>
        <v/>
      </c>
      <c r="AG16" s="19" t="str">
        <f>_xlfn.IFNA(INDEX(Verteilungsschlüssel!$B$5:$V$35,MATCH('Leistungsübersicht - WIP'!AC16,Verteilungsschlüssel!$B$5:$B$35,0),MATCH('Leistungsübersicht - WIP'!AE16,Verteilungsschlüssel!$B$5:$V$5,0)),"")</f>
        <v/>
      </c>
    </row>
    <row r="17" spans="2:33" x14ac:dyDescent="0.3">
      <c r="B17">
        <v>12</v>
      </c>
      <c r="C17" t="e">
        <f>IF(Detaildaten!#REF!="","",Detaildaten!#REF!)</f>
        <v>#REF!</v>
      </c>
      <c r="D17" t="e">
        <f>IF(Detaildaten!#REF!="","",Detaildaten!#REF!)</f>
        <v>#REF!</v>
      </c>
      <c r="E17" t="e">
        <f>IF(Detaildaten!#REF!="","",Detaildaten!#REF!)</f>
        <v>#REF!</v>
      </c>
      <c r="G17" t="e">
        <f>CONCATENATE(Detaildaten!#REF!," [",Detaildaten!#REF!,"] ")</f>
        <v>#REF!</v>
      </c>
      <c r="H17" t="e">
        <f>IF(Detaildaten!#REF!="","",Detaildaten!#REF!)</f>
        <v>#REF!</v>
      </c>
      <c r="I17" t="e">
        <f>Detaildaten!#REF!</f>
        <v>#REF!</v>
      </c>
      <c r="J17" t="e">
        <f>IF(Detaildaten!#REF!="","",Detaildaten!#REF!)</f>
        <v>#REF!</v>
      </c>
      <c r="L17" t="e">
        <f t="shared" si="0"/>
        <v>#REF!</v>
      </c>
      <c r="M17" t="e">
        <f t="shared" si="1"/>
        <v>#REF!</v>
      </c>
      <c r="N17" t="e">
        <f t="shared" si="2"/>
        <v>#REF!</v>
      </c>
      <c r="O17" t="e">
        <f t="shared" si="3"/>
        <v>#REF!</v>
      </c>
      <c r="Q17">
        <f>COUNTIFS(Optionen!$T$3:$T$8,Leistungsübersicht!$D$9,Optionen!$U$3:$U$8,'Leistungsübersicht - WIP'!E17)</f>
        <v>0</v>
      </c>
      <c r="S17" t="e">
        <f t="shared" si="4"/>
        <v>#REF!</v>
      </c>
      <c r="T17" t="e">
        <f t="shared" si="5"/>
        <v>#REF!</v>
      </c>
      <c r="U17" t="e">
        <f t="shared" si="6"/>
        <v>#REF!</v>
      </c>
      <c r="V17" t="e">
        <f t="shared" si="7"/>
        <v>#REF!</v>
      </c>
      <c r="X17" t="e">
        <f t="shared" si="8"/>
        <v>#N/A</v>
      </c>
      <c r="Y17" t="str" cm="1">
        <f t="array" ref="Y17">IFERROR(INDEX($T$6:$T$305,MATCH(1,COUNTIF($Y$5:Y16,$T$6:$T$305)+($T$6:$T316&lt;&gt;"")*1,0)),"")</f>
        <v/>
      </c>
      <c r="Z17" t="e">
        <f t="shared" si="9"/>
        <v>#N/A</v>
      </c>
      <c r="AA17" t="e">
        <f t="shared" si="10"/>
        <v>#N/A</v>
      </c>
      <c r="AC17" t="str">
        <f>IF(Y17="","",VLOOKUP(Y17,Detaildaten!$F$8:$W$19,18,0))</f>
        <v/>
      </c>
      <c r="AD17" t="str">
        <f>IF(Y17="","",Leistungsübersicht!$D$9)</f>
        <v/>
      </c>
      <c r="AE17" t="str">
        <f>IF(Y17="","",IF(AD17=Optionen!$N$6,Optionen!$N$6,IF(AD17=Optionen!$N$5,Leistungsübersicht!$D$10,IF(AD17=Optionen!$N$4,Leistungsübersicht!$D$10))))</f>
        <v/>
      </c>
      <c r="AF17" t="str">
        <f>IF(Y17="","",IF(AD17=Optionen!$N$4,Leistungsübersicht!$D$11))</f>
        <v/>
      </c>
      <c r="AG17" s="19" t="str">
        <f>_xlfn.IFNA(INDEX(Verteilungsschlüssel!$B$5:$V$35,MATCH('Leistungsübersicht - WIP'!AC17,Verteilungsschlüssel!$B$5:$B$35,0),MATCH('Leistungsübersicht - WIP'!AE17,Verteilungsschlüssel!$B$5:$V$5,0)),"")</f>
        <v/>
      </c>
    </row>
    <row r="18" spans="2:33" x14ac:dyDescent="0.3">
      <c r="B18">
        <v>13</v>
      </c>
      <c r="C18" t="e">
        <f>IF(Detaildaten!#REF!="","",Detaildaten!#REF!)</f>
        <v>#REF!</v>
      </c>
      <c r="D18" t="e">
        <f>IF(Detaildaten!#REF!="","",Detaildaten!#REF!)</f>
        <v>#REF!</v>
      </c>
      <c r="E18" t="e">
        <f>IF(Detaildaten!#REF!="","",Detaildaten!#REF!)</f>
        <v>#REF!</v>
      </c>
      <c r="G18" t="e">
        <f>CONCATENATE(Detaildaten!#REF!," [",Detaildaten!#REF!,"] ")</f>
        <v>#REF!</v>
      </c>
      <c r="H18" t="e">
        <f>IF(Detaildaten!#REF!="","",Detaildaten!#REF!)</f>
        <v>#REF!</v>
      </c>
      <c r="I18" t="e">
        <f>Detaildaten!#REF!</f>
        <v>#REF!</v>
      </c>
      <c r="J18" t="e">
        <f>IF(Detaildaten!#REF!="","",Detaildaten!#REF!)</f>
        <v>#REF!</v>
      </c>
      <c r="L18" t="e">
        <f t="shared" si="0"/>
        <v>#REF!</v>
      </c>
      <c r="M18" t="e">
        <f t="shared" si="1"/>
        <v>#REF!</v>
      </c>
      <c r="N18" t="e">
        <f t="shared" si="2"/>
        <v>#REF!</v>
      </c>
      <c r="O18" t="e">
        <f t="shared" si="3"/>
        <v>#REF!</v>
      </c>
      <c r="Q18">
        <f>COUNTIFS(Optionen!$T$3:$T$8,Leistungsübersicht!$D$9,Optionen!$U$3:$U$8,'Leistungsübersicht - WIP'!E18)</f>
        <v>0</v>
      </c>
      <c r="S18" t="e">
        <f t="shared" si="4"/>
        <v>#REF!</v>
      </c>
      <c r="T18" t="e">
        <f t="shared" si="5"/>
        <v>#REF!</v>
      </c>
      <c r="U18" t="e">
        <f t="shared" si="6"/>
        <v>#REF!</v>
      </c>
      <c r="V18" t="e">
        <f t="shared" si="7"/>
        <v>#REF!</v>
      </c>
      <c r="X18" t="e">
        <f t="shared" si="8"/>
        <v>#N/A</v>
      </c>
      <c r="Y18" t="str" cm="1">
        <f t="array" ref="Y18">IFERROR(INDEX($T$6:$T$305,MATCH(1,COUNTIF($Y$5:Y17,$T$6:$T$305)+($T$6:$T317&lt;&gt;"")*1,0)),"")</f>
        <v/>
      </c>
      <c r="Z18" t="e">
        <f t="shared" si="9"/>
        <v>#N/A</v>
      </c>
      <c r="AA18" t="e">
        <f t="shared" si="10"/>
        <v>#N/A</v>
      </c>
      <c r="AC18" t="str">
        <f>IF(Y18="","",VLOOKUP(Y18,Detaildaten!$F$8:$W$19,18,0))</f>
        <v/>
      </c>
      <c r="AD18" t="str">
        <f>IF(Y18="","",Leistungsübersicht!$D$9)</f>
        <v/>
      </c>
      <c r="AE18" t="str">
        <f>IF(Y18="","",IF(AD18=Optionen!$N$6,Optionen!$N$6,IF(AD18=Optionen!$N$5,Leistungsübersicht!$D$10,IF(AD18=Optionen!$N$4,Leistungsübersicht!$D$10))))</f>
        <v/>
      </c>
      <c r="AF18" t="str">
        <f>IF(Y18="","",IF(AD18=Optionen!$N$4,Leistungsübersicht!$D$11))</f>
        <v/>
      </c>
      <c r="AG18" s="19" t="str">
        <f>_xlfn.IFNA(INDEX(Verteilungsschlüssel!$B$5:$V$35,MATCH('Leistungsübersicht - WIP'!AC18,Verteilungsschlüssel!$B$5:$B$35,0),MATCH('Leistungsübersicht - WIP'!AE18,Verteilungsschlüssel!$B$5:$V$5,0)),"")</f>
        <v/>
      </c>
    </row>
    <row r="19" spans="2:33" x14ac:dyDescent="0.3">
      <c r="B19">
        <v>14</v>
      </c>
      <c r="C19" t="e">
        <f>IF(Detaildaten!#REF!="","",Detaildaten!#REF!)</f>
        <v>#REF!</v>
      </c>
      <c r="D19" t="e">
        <f>IF(Detaildaten!#REF!="","",Detaildaten!#REF!)</f>
        <v>#REF!</v>
      </c>
      <c r="E19" t="e">
        <f>IF(Detaildaten!#REF!="","",Detaildaten!#REF!)</f>
        <v>#REF!</v>
      </c>
      <c r="G19" t="e">
        <f>CONCATENATE(Detaildaten!#REF!," [",Detaildaten!#REF!,"] ")</f>
        <v>#REF!</v>
      </c>
      <c r="H19" t="e">
        <f>IF(Detaildaten!#REF!="","",Detaildaten!#REF!)</f>
        <v>#REF!</v>
      </c>
      <c r="I19" t="e">
        <f>Detaildaten!#REF!</f>
        <v>#REF!</v>
      </c>
      <c r="J19" t="e">
        <f>IF(Detaildaten!#REF!="","",Detaildaten!#REF!)</f>
        <v>#REF!</v>
      </c>
      <c r="L19" t="e">
        <f t="shared" si="0"/>
        <v>#REF!</v>
      </c>
      <c r="M19" t="e">
        <f t="shared" si="1"/>
        <v>#REF!</v>
      </c>
      <c r="N19" t="e">
        <f t="shared" si="2"/>
        <v>#REF!</v>
      </c>
      <c r="O19" t="e">
        <f t="shared" si="3"/>
        <v>#REF!</v>
      </c>
      <c r="Q19">
        <f>COUNTIFS(Optionen!$T$3:$T$8,Leistungsübersicht!$D$9,Optionen!$U$3:$U$8,'Leistungsübersicht - WIP'!E19)</f>
        <v>0</v>
      </c>
      <c r="S19" t="e">
        <f t="shared" si="4"/>
        <v>#REF!</v>
      </c>
      <c r="T19" t="e">
        <f t="shared" si="5"/>
        <v>#REF!</v>
      </c>
      <c r="U19" t="e">
        <f t="shared" si="6"/>
        <v>#REF!</v>
      </c>
      <c r="V19" t="e">
        <f t="shared" si="7"/>
        <v>#REF!</v>
      </c>
      <c r="X19" t="e">
        <f t="shared" si="8"/>
        <v>#N/A</v>
      </c>
      <c r="Y19" t="str" cm="1">
        <f t="array" ref="Y19">IFERROR(INDEX($T$6:$T$305,MATCH(1,COUNTIF($Y$5:Y18,$T$6:$T$305)+($T$6:$T318&lt;&gt;"")*1,0)),"")</f>
        <v/>
      </c>
      <c r="Z19" t="e">
        <f t="shared" si="9"/>
        <v>#N/A</v>
      </c>
      <c r="AA19" t="e">
        <f t="shared" si="10"/>
        <v>#N/A</v>
      </c>
      <c r="AC19" t="str">
        <f>IF(Y19="","",VLOOKUP(Y19,Detaildaten!$F$8:$W$19,18,0))</f>
        <v/>
      </c>
      <c r="AD19" t="str">
        <f>IF(Y19="","",Leistungsübersicht!$D$9)</f>
        <v/>
      </c>
      <c r="AE19" t="str">
        <f>IF(Y19="","",IF(AD19=Optionen!$N$6,Optionen!$N$6,IF(AD19=Optionen!$N$5,Leistungsübersicht!$D$10,IF(AD19=Optionen!$N$4,Leistungsübersicht!$D$10))))</f>
        <v/>
      </c>
      <c r="AF19" t="str">
        <f>IF(Y19="","",IF(AD19=Optionen!$N$4,Leistungsübersicht!$D$11))</f>
        <v/>
      </c>
      <c r="AG19" s="19" t="str">
        <f>_xlfn.IFNA(INDEX(Verteilungsschlüssel!$B$5:$V$35,MATCH('Leistungsübersicht - WIP'!AC19,Verteilungsschlüssel!$B$5:$B$35,0),MATCH('Leistungsübersicht - WIP'!AE19,Verteilungsschlüssel!$B$5:$V$5,0)),"")</f>
        <v/>
      </c>
    </row>
    <row r="20" spans="2:33" x14ac:dyDescent="0.3">
      <c r="B20">
        <v>15</v>
      </c>
      <c r="C20" t="e">
        <f>IF(Detaildaten!#REF!="","",Detaildaten!#REF!)</f>
        <v>#REF!</v>
      </c>
      <c r="D20" t="e">
        <f>IF(Detaildaten!#REF!="","",Detaildaten!#REF!)</f>
        <v>#REF!</v>
      </c>
      <c r="E20" t="e">
        <f>IF(Detaildaten!#REF!="","",Detaildaten!#REF!)</f>
        <v>#REF!</v>
      </c>
      <c r="G20" t="e">
        <f>CONCATENATE(Detaildaten!#REF!," [",Detaildaten!#REF!,"] ")</f>
        <v>#REF!</v>
      </c>
      <c r="H20" t="e">
        <f>IF(Detaildaten!#REF!="","",Detaildaten!#REF!)</f>
        <v>#REF!</v>
      </c>
      <c r="I20" t="e">
        <f>Detaildaten!#REF!</f>
        <v>#REF!</v>
      </c>
      <c r="J20" t="e">
        <f>IF(Detaildaten!#REF!="","",Detaildaten!#REF!)</f>
        <v>#REF!</v>
      </c>
      <c r="L20" t="e">
        <f t="shared" si="0"/>
        <v>#REF!</v>
      </c>
      <c r="M20" t="e">
        <f t="shared" si="1"/>
        <v>#REF!</v>
      </c>
      <c r="N20" t="e">
        <f t="shared" si="2"/>
        <v>#REF!</v>
      </c>
      <c r="O20" t="e">
        <f t="shared" si="3"/>
        <v>#REF!</v>
      </c>
      <c r="Q20">
        <f>COUNTIFS(Optionen!$T$3:$T$8,Leistungsübersicht!$D$9,Optionen!$U$3:$U$8,'Leistungsübersicht - WIP'!E20)</f>
        <v>0</v>
      </c>
      <c r="S20" t="e">
        <f t="shared" si="4"/>
        <v>#REF!</v>
      </c>
      <c r="T20" t="e">
        <f t="shared" si="5"/>
        <v>#REF!</v>
      </c>
      <c r="U20" t="e">
        <f t="shared" si="6"/>
        <v>#REF!</v>
      </c>
      <c r="V20" t="e">
        <f t="shared" si="7"/>
        <v>#REF!</v>
      </c>
      <c r="X20" t="e">
        <f t="shared" si="8"/>
        <v>#N/A</v>
      </c>
      <c r="Y20" t="str" cm="1">
        <f t="array" ref="Y20">IFERROR(INDEX($T$6:$T$305,MATCH(1,COUNTIF($Y$5:Y19,$T$6:$T$305)+($T$6:$T319&lt;&gt;"")*1,0)),"")</f>
        <v/>
      </c>
      <c r="Z20" t="e">
        <f t="shared" si="9"/>
        <v>#N/A</v>
      </c>
      <c r="AA20" t="e">
        <f t="shared" si="10"/>
        <v>#N/A</v>
      </c>
      <c r="AC20" t="str">
        <f>IF(Y20="","",VLOOKUP(Y20,Detaildaten!$F$8:$W$19,18,0))</f>
        <v/>
      </c>
      <c r="AD20" t="str">
        <f>IF(Y20="","",Leistungsübersicht!$D$9)</f>
        <v/>
      </c>
      <c r="AE20" t="str">
        <f>IF(Y20="","",IF(AD20=Optionen!$N$6,Optionen!$N$6,IF(AD20=Optionen!$N$5,Leistungsübersicht!$D$10,IF(AD20=Optionen!$N$4,Leistungsübersicht!$D$10))))</f>
        <v/>
      </c>
      <c r="AF20" t="str">
        <f>IF(Y20="","",IF(AD20=Optionen!$N$4,Leistungsübersicht!$D$11))</f>
        <v/>
      </c>
      <c r="AG20" s="19" t="str">
        <f>_xlfn.IFNA(INDEX(Verteilungsschlüssel!$B$5:$V$35,MATCH('Leistungsübersicht - WIP'!AC20,Verteilungsschlüssel!$B$5:$B$35,0),MATCH('Leistungsübersicht - WIP'!AE20,Verteilungsschlüssel!$B$5:$V$5,0)),"")</f>
        <v/>
      </c>
    </row>
    <row r="21" spans="2:33" x14ac:dyDescent="0.3">
      <c r="B21">
        <v>16</v>
      </c>
      <c r="C21" t="e">
        <f>IF(Detaildaten!#REF!="","",Detaildaten!#REF!)</f>
        <v>#REF!</v>
      </c>
      <c r="D21" t="e">
        <f>IF(Detaildaten!#REF!="","",Detaildaten!#REF!)</f>
        <v>#REF!</v>
      </c>
      <c r="E21" t="e">
        <f>IF(Detaildaten!#REF!="","",Detaildaten!#REF!)</f>
        <v>#REF!</v>
      </c>
      <c r="G21" t="e">
        <f>CONCATENATE(Detaildaten!#REF!," [",Detaildaten!#REF!,"] ")</f>
        <v>#REF!</v>
      </c>
      <c r="H21" t="e">
        <f>IF(Detaildaten!#REF!="","",Detaildaten!#REF!)</f>
        <v>#REF!</v>
      </c>
      <c r="I21" t="e">
        <f>Detaildaten!#REF!</f>
        <v>#REF!</v>
      </c>
      <c r="J21" t="e">
        <f>IF(Detaildaten!#REF!="","",Detaildaten!#REF!)</f>
        <v>#REF!</v>
      </c>
      <c r="L21" t="e">
        <f t="shared" si="0"/>
        <v>#REF!</v>
      </c>
      <c r="M21" t="e">
        <f t="shared" si="1"/>
        <v>#REF!</v>
      </c>
      <c r="N21" t="e">
        <f t="shared" si="2"/>
        <v>#REF!</v>
      </c>
      <c r="O21" t="e">
        <f t="shared" si="3"/>
        <v>#REF!</v>
      </c>
      <c r="Q21">
        <f>COUNTIFS(Optionen!$T$3:$T$8,Leistungsübersicht!$D$9,Optionen!$U$3:$U$8,'Leistungsübersicht - WIP'!E21)</f>
        <v>0</v>
      </c>
      <c r="S21" t="e">
        <f t="shared" si="4"/>
        <v>#REF!</v>
      </c>
      <c r="T21" t="e">
        <f t="shared" si="5"/>
        <v>#REF!</v>
      </c>
      <c r="U21" t="e">
        <f t="shared" si="6"/>
        <v>#REF!</v>
      </c>
      <c r="V21" t="e">
        <f t="shared" si="7"/>
        <v>#REF!</v>
      </c>
      <c r="X21" t="e">
        <f t="shared" si="8"/>
        <v>#N/A</v>
      </c>
      <c r="Y21" t="str" cm="1">
        <f t="array" ref="Y21">IFERROR(INDEX($T$6:$T$305,MATCH(1,COUNTIF($Y$5:Y20,$T$6:$T$305)+($T$6:$T320&lt;&gt;"")*1,0)),"")</f>
        <v/>
      </c>
      <c r="Z21" t="e">
        <f t="shared" si="9"/>
        <v>#N/A</v>
      </c>
      <c r="AA21" t="e">
        <f t="shared" si="10"/>
        <v>#N/A</v>
      </c>
      <c r="AC21" t="str">
        <f>IF(Y21="","",VLOOKUP(Y21,Detaildaten!$F$8:$W$19,18,0))</f>
        <v/>
      </c>
      <c r="AD21" t="str">
        <f>IF(Y21="","",Leistungsübersicht!$D$9)</f>
        <v/>
      </c>
      <c r="AE21" t="str">
        <f>IF(Y21="","",IF(AD21=Optionen!$N$6,Optionen!$N$6,IF(AD21=Optionen!$N$5,Leistungsübersicht!$D$10,IF(AD21=Optionen!$N$4,Leistungsübersicht!$D$10))))</f>
        <v/>
      </c>
      <c r="AF21" t="str">
        <f>IF(Y21="","",IF(AD21=Optionen!$N$4,Leistungsübersicht!$D$11))</f>
        <v/>
      </c>
      <c r="AG21" s="19" t="str">
        <f>_xlfn.IFNA(INDEX(Verteilungsschlüssel!$B$5:$V$35,MATCH('Leistungsübersicht - WIP'!AC21,Verteilungsschlüssel!$B$5:$B$35,0),MATCH('Leistungsübersicht - WIP'!AE21,Verteilungsschlüssel!$B$5:$V$5,0)),"")</f>
        <v/>
      </c>
    </row>
    <row r="22" spans="2:33" x14ac:dyDescent="0.3">
      <c r="B22">
        <v>17</v>
      </c>
      <c r="C22" t="e">
        <f>IF(Detaildaten!#REF!="","",Detaildaten!#REF!)</f>
        <v>#REF!</v>
      </c>
      <c r="D22" t="e">
        <f>IF(Detaildaten!#REF!="","",Detaildaten!#REF!)</f>
        <v>#REF!</v>
      </c>
      <c r="E22" t="e">
        <f>IF(Detaildaten!#REF!="","",Detaildaten!#REF!)</f>
        <v>#REF!</v>
      </c>
      <c r="G22" t="e">
        <f>CONCATENATE(Detaildaten!#REF!," [",Detaildaten!#REF!,"] ")</f>
        <v>#REF!</v>
      </c>
      <c r="H22" t="e">
        <f>IF(Detaildaten!#REF!="","",Detaildaten!#REF!)</f>
        <v>#REF!</v>
      </c>
      <c r="I22" t="e">
        <f>Detaildaten!#REF!</f>
        <v>#REF!</v>
      </c>
      <c r="J22" t="e">
        <f>IF(Detaildaten!#REF!="","",Detaildaten!#REF!)</f>
        <v>#REF!</v>
      </c>
      <c r="L22" t="e">
        <f t="shared" si="0"/>
        <v>#REF!</v>
      </c>
      <c r="M22" t="e">
        <f t="shared" si="1"/>
        <v>#REF!</v>
      </c>
      <c r="N22" t="e">
        <f t="shared" si="2"/>
        <v>#REF!</v>
      </c>
      <c r="O22" t="e">
        <f t="shared" si="3"/>
        <v>#REF!</v>
      </c>
      <c r="Q22">
        <f>COUNTIFS(Optionen!$T$3:$T$8,Leistungsübersicht!$D$9,Optionen!$U$3:$U$8,'Leistungsübersicht - WIP'!E22)</f>
        <v>0</v>
      </c>
      <c r="S22" t="e">
        <f t="shared" si="4"/>
        <v>#REF!</v>
      </c>
      <c r="T22" t="e">
        <f t="shared" si="5"/>
        <v>#REF!</v>
      </c>
      <c r="U22" t="e">
        <f t="shared" si="6"/>
        <v>#REF!</v>
      </c>
      <c r="V22" t="e">
        <f t="shared" si="7"/>
        <v>#REF!</v>
      </c>
      <c r="X22" t="e">
        <f t="shared" si="8"/>
        <v>#N/A</v>
      </c>
      <c r="Y22" t="str" cm="1">
        <f t="array" ref="Y22">IFERROR(INDEX($T$6:$T$305,MATCH(1,COUNTIF($Y$5:Y21,$T$6:$T$305)+($T$6:$T321&lt;&gt;"")*1,0)),"")</f>
        <v/>
      </c>
      <c r="Z22" t="e">
        <f t="shared" si="9"/>
        <v>#N/A</v>
      </c>
      <c r="AA22" t="e">
        <f t="shared" si="10"/>
        <v>#N/A</v>
      </c>
      <c r="AC22" t="str">
        <f>IF(Y22="","",VLOOKUP(Y22,Detaildaten!$F$8:$W$19,18,0))</f>
        <v/>
      </c>
      <c r="AD22" t="str">
        <f>IF(Y22="","",Leistungsübersicht!$D$9)</f>
        <v/>
      </c>
      <c r="AE22" t="str">
        <f>IF(Y22="","",IF(AD22=Optionen!$N$6,Optionen!$N$6,IF(AD22=Optionen!$N$5,Leistungsübersicht!$D$10,IF(AD22=Optionen!$N$4,Leistungsübersicht!$D$10))))</f>
        <v/>
      </c>
      <c r="AF22" t="str">
        <f>IF(Y22="","",IF(AD22=Optionen!$N$4,Leistungsübersicht!$D$11))</f>
        <v/>
      </c>
      <c r="AG22" s="19" t="str">
        <f>_xlfn.IFNA(INDEX(Verteilungsschlüssel!$B$5:$V$35,MATCH('Leistungsübersicht - WIP'!AC22,Verteilungsschlüssel!$B$5:$B$35,0),MATCH('Leistungsübersicht - WIP'!AE22,Verteilungsschlüssel!$B$5:$V$5,0)),"")</f>
        <v/>
      </c>
    </row>
    <row r="23" spans="2:33" x14ac:dyDescent="0.3">
      <c r="B23">
        <v>18</v>
      </c>
      <c r="C23" t="e">
        <f>IF(Detaildaten!#REF!="","",Detaildaten!#REF!)</f>
        <v>#REF!</v>
      </c>
      <c r="D23" t="e">
        <f>IF(Detaildaten!#REF!="","",Detaildaten!#REF!)</f>
        <v>#REF!</v>
      </c>
      <c r="E23" t="e">
        <f>IF(Detaildaten!#REF!="","",Detaildaten!#REF!)</f>
        <v>#REF!</v>
      </c>
      <c r="G23" t="e">
        <f>CONCATENATE(Detaildaten!#REF!," [",Detaildaten!#REF!,"] ")</f>
        <v>#REF!</v>
      </c>
      <c r="H23" t="e">
        <f>IF(Detaildaten!#REF!="","",Detaildaten!#REF!)</f>
        <v>#REF!</v>
      </c>
      <c r="I23" t="e">
        <f>Detaildaten!#REF!</f>
        <v>#REF!</v>
      </c>
      <c r="J23" t="e">
        <f>IF(Detaildaten!#REF!="","",Detaildaten!#REF!)</f>
        <v>#REF!</v>
      </c>
      <c r="L23" t="e">
        <f t="shared" si="0"/>
        <v>#REF!</v>
      </c>
      <c r="M23" t="e">
        <f t="shared" si="1"/>
        <v>#REF!</v>
      </c>
      <c r="N23" t="e">
        <f t="shared" si="2"/>
        <v>#REF!</v>
      </c>
      <c r="O23" t="e">
        <f t="shared" si="3"/>
        <v>#REF!</v>
      </c>
      <c r="Q23">
        <f>COUNTIFS(Optionen!$T$3:$T$8,Leistungsübersicht!$D$9,Optionen!$U$3:$U$8,'Leistungsübersicht - WIP'!E23)</f>
        <v>0</v>
      </c>
      <c r="S23" t="e">
        <f t="shared" si="4"/>
        <v>#REF!</v>
      </c>
      <c r="T23" t="e">
        <f t="shared" si="5"/>
        <v>#REF!</v>
      </c>
      <c r="U23" t="e">
        <f t="shared" si="6"/>
        <v>#REF!</v>
      </c>
      <c r="V23" t="e">
        <f t="shared" si="7"/>
        <v>#REF!</v>
      </c>
      <c r="X23" t="e">
        <f t="shared" si="8"/>
        <v>#N/A</v>
      </c>
      <c r="Y23" t="str" cm="1">
        <f t="array" ref="Y23">IFERROR(INDEX($T$6:$T$305,MATCH(1,COUNTIF($Y$5:Y22,$T$6:$T$305)+($T$6:$T322&lt;&gt;"")*1,0)),"")</f>
        <v/>
      </c>
      <c r="Z23" t="e">
        <f t="shared" si="9"/>
        <v>#N/A</v>
      </c>
      <c r="AA23" t="e">
        <f t="shared" si="10"/>
        <v>#N/A</v>
      </c>
      <c r="AC23" t="str">
        <f>IF(Y23="","",VLOOKUP(Y23,Detaildaten!$F$8:$W$19,18,0))</f>
        <v/>
      </c>
      <c r="AD23" t="str">
        <f>IF(Y23="","",Leistungsübersicht!$D$9)</f>
        <v/>
      </c>
      <c r="AE23" t="str">
        <f>IF(Y23="","",IF(AD23=Optionen!$N$6,Optionen!$N$6,IF(AD23=Optionen!$N$5,Leistungsübersicht!$D$10,IF(AD23=Optionen!$N$4,Leistungsübersicht!$D$10))))</f>
        <v/>
      </c>
      <c r="AF23" t="str">
        <f>IF(Y23="","",IF(AD23=Optionen!$N$4,Leistungsübersicht!$D$11))</f>
        <v/>
      </c>
      <c r="AG23" s="19" t="str">
        <f>_xlfn.IFNA(INDEX(Verteilungsschlüssel!$B$5:$V$35,MATCH('Leistungsübersicht - WIP'!AC23,Verteilungsschlüssel!$B$5:$B$35,0),MATCH('Leistungsübersicht - WIP'!AE23,Verteilungsschlüssel!$B$5:$V$5,0)),"")</f>
        <v/>
      </c>
    </row>
    <row r="24" spans="2:33" x14ac:dyDescent="0.3">
      <c r="B24">
        <v>19</v>
      </c>
      <c r="C24" t="e">
        <f>IF(Detaildaten!#REF!="","",Detaildaten!#REF!)</f>
        <v>#REF!</v>
      </c>
      <c r="D24" t="e">
        <f>IF(Detaildaten!#REF!="","",Detaildaten!#REF!)</f>
        <v>#REF!</v>
      </c>
      <c r="E24" t="e">
        <f>IF(Detaildaten!#REF!="","",Detaildaten!#REF!)</f>
        <v>#REF!</v>
      </c>
      <c r="G24" t="e">
        <f>CONCATENATE(Detaildaten!#REF!," [",Detaildaten!#REF!,"] ")</f>
        <v>#REF!</v>
      </c>
      <c r="H24" t="e">
        <f>IF(Detaildaten!#REF!="","",Detaildaten!#REF!)</f>
        <v>#REF!</v>
      </c>
      <c r="I24" t="e">
        <f>Detaildaten!#REF!</f>
        <v>#REF!</v>
      </c>
      <c r="J24" t="e">
        <f>IF(Detaildaten!#REF!="","",Detaildaten!#REF!)</f>
        <v>#REF!</v>
      </c>
      <c r="L24" t="e">
        <f t="shared" si="0"/>
        <v>#REF!</v>
      </c>
      <c r="M24" t="e">
        <f t="shared" si="1"/>
        <v>#REF!</v>
      </c>
      <c r="N24" t="e">
        <f t="shared" si="2"/>
        <v>#REF!</v>
      </c>
      <c r="O24" t="e">
        <f t="shared" si="3"/>
        <v>#REF!</v>
      </c>
      <c r="Q24">
        <f>COUNTIFS(Optionen!$T$3:$T$8,Leistungsübersicht!$D$9,Optionen!$U$3:$U$8,'Leistungsübersicht - WIP'!E24)</f>
        <v>0</v>
      </c>
      <c r="S24" t="e">
        <f t="shared" si="4"/>
        <v>#REF!</v>
      </c>
      <c r="T24" t="e">
        <f t="shared" si="5"/>
        <v>#REF!</v>
      </c>
      <c r="U24" t="e">
        <f t="shared" si="6"/>
        <v>#REF!</v>
      </c>
      <c r="V24" t="e">
        <f t="shared" si="7"/>
        <v>#REF!</v>
      </c>
      <c r="X24" t="e">
        <f t="shared" si="8"/>
        <v>#N/A</v>
      </c>
      <c r="Y24" t="str" cm="1">
        <f t="array" ref="Y24">IFERROR(INDEX($T$6:$T$305,MATCH(1,COUNTIF($Y$5:Y23,$T$6:$T$305)+($T$6:$T323&lt;&gt;"")*1,0)),"")</f>
        <v/>
      </c>
      <c r="Z24" t="e">
        <f t="shared" si="9"/>
        <v>#N/A</v>
      </c>
      <c r="AA24" t="e">
        <f t="shared" si="10"/>
        <v>#N/A</v>
      </c>
      <c r="AC24" t="str">
        <f>IF(Y24="","",VLOOKUP(Y24,Detaildaten!$F$8:$W$19,18,0))</f>
        <v/>
      </c>
      <c r="AD24" t="str">
        <f>IF(Y24="","",Leistungsübersicht!$D$9)</f>
        <v/>
      </c>
      <c r="AE24" t="str">
        <f>IF(Y24="","",IF(AD24=Optionen!$N$6,Optionen!$N$6,IF(AD24=Optionen!$N$5,Leistungsübersicht!$D$10,IF(AD24=Optionen!$N$4,Leistungsübersicht!$D$10))))</f>
        <v/>
      </c>
      <c r="AF24" t="str">
        <f>IF(Y24="","",IF(AD24=Optionen!$N$4,Leistungsübersicht!$D$11))</f>
        <v/>
      </c>
      <c r="AG24" s="19" t="str">
        <f>_xlfn.IFNA(INDEX(Verteilungsschlüssel!$B$5:$V$35,MATCH('Leistungsübersicht - WIP'!AC24,Verteilungsschlüssel!$B$5:$B$35,0),MATCH('Leistungsübersicht - WIP'!AE24,Verteilungsschlüssel!$B$5:$V$5,0)),"")</f>
        <v/>
      </c>
    </row>
    <row r="25" spans="2:33" x14ac:dyDescent="0.3">
      <c r="B25">
        <v>20</v>
      </c>
      <c r="C25" t="e">
        <f>IF(Detaildaten!#REF!="","",Detaildaten!#REF!)</f>
        <v>#REF!</v>
      </c>
      <c r="D25" t="e">
        <f>IF(Detaildaten!#REF!="","",Detaildaten!#REF!)</f>
        <v>#REF!</v>
      </c>
      <c r="E25" t="e">
        <f>IF(Detaildaten!#REF!="","",Detaildaten!#REF!)</f>
        <v>#REF!</v>
      </c>
      <c r="G25" t="e">
        <f>CONCATENATE(Detaildaten!#REF!," [",Detaildaten!#REF!,"] ")</f>
        <v>#REF!</v>
      </c>
      <c r="H25" t="e">
        <f>IF(Detaildaten!#REF!="","",Detaildaten!#REF!)</f>
        <v>#REF!</v>
      </c>
      <c r="I25" t="e">
        <f>Detaildaten!#REF!</f>
        <v>#REF!</v>
      </c>
      <c r="J25" t="e">
        <f>IF(Detaildaten!#REF!="","",Detaildaten!#REF!)</f>
        <v>#REF!</v>
      </c>
      <c r="L25" t="e">
        <f t="shared" si="0"/>
        <v>#REF!</v>
      </c>
      <c r="M25" t="e">
        <f t="shared" si="1"/>
        <v>#REF!</v>
      </c>
      <c r="N25" t="e">
        <f t="shared" si="2"/>
        <v>#REF!</v>
      </c>
      <c r="O25" t="e">
        <f t="shared" si="3"/>
        <v>#REF!</v>
      </c>
      <c r="Q25">
        <f>COUNTIFS(Optionen!$T$3:$T$8,Leistungsübersicht!$D$9,Optionen!$U$3:$U$8,'Leistungsübersicht - WIP'!E25)</f>
        <v>0</v>
      </c>
      <c r="S25" t="e">
        <f t="shared" si="4"/>
        <v>#REF!</v>
      </c>
      <c r="T25" t="e">
        <f t="shared" si="5"/>
        <v>#REF!</v>
      </c>
      <c r="U25" t="e">
        <f t="shared" si="6"/>
        <v>#REF!</v>
      </c>
      <c r="V25" t="e">
        <f t="shared" si="7"/>
        <v>#REF!</v>
      </c>
      <c r="X25" t="e">
        <f t="shared" si="8"/>
        <v>#N/A</v>
      </c>
      <c r="Y25" t="str" cm="1">
        <f t="array" ref="Y25">IFERROR(INDEX($T$6:$T$305,MATCH(1,COUNTIF($Y$5:Y24,$T$6:$T$305)+($T$6:$T324&lt;&gt;"")*1,0)),"")</f>
        <v/>
      </c>
      <c r="Z25" t="e">
        <f t="shared" si="9"/>
        <v>#N/A</v>
      </c>
      <c r="AA25" t="e">
        <f t="shared" si="10"/>
        <v>#N/A</v>
      </c>
      <c r="AC25" t="str">
        <f>IF(Y25="","",VLOOKUP(Y25,Detaildaten!$F$8:$W$19,18,0))</f>
        <v/>
      </c>
      <c r="AD25" t="str">
        <f>IF(Y25="","",Leistungsübersicht!$D$9)</f>
        <v/>
      </c>
      <c r="AE25" t="str">
        <f>IF(Y25="","",IF(AD25=Optionen!$N$6,Optionen!$N$6,IF(AD25=Optionen!$N$5,Leistungsübersicht!$D$10,IF(AD25=Optionen!$N$4,Leistungsübersicht!$D$10))))</f>
        <v/>
      </c>
      <c r="AF25" t="str">
        <f>IF(Y25="","",IF(AD25=Optionen!$N$4,Leistungsübersicht!$D$11))</f>
        <v/>
      </c>
      <c r="AG25" s="19" t="str">
        <f>_xlfn.IFNA(INDEX(Verteilungsschlüssel!$B$5:$V$35,MATCH('Leistungsübersicht - WIP'!AC25,Verteilungsschlüssel!$B$5:$B$35,0),MATCH('Leistungsübersicht - WIP'!AE25,Verteilungsschlüssel!$B$5:$V$5,0)),"")</f>
        <v/>
      </c>
    </row>
    <row r="26" spans="2:33" x14ac:dyDescent="0.3">
      <c r="B26">
        <v>21</v>
      </c>
      <c r="C26" t="e">
        <f>IF(Detaildaten!#REF!="","",Detaildaten!#REF!)</f>
        <v>#REF!</v>
      </c>
      <c r="D26" t="e">
        <f>IF(Detaildaten!#REF!="","",Detaildaten!#REF!)</f>
        <v>#REF!</v>
      </c>
      <c r="E26" t="e">
        <f>IF(Detaildaten!#REF!="","",Detaildaten!#REF!)</f>
        <v>#REF!</v>
      </c>
      <c r="G26" t="e">
        <f>CONCATENATE(Detaildaten!#REF!," [",Detaildaten!#REF!,"] ")</f>
        <v>#REF!</v>
      </c>
      <c r="H26" t="e">
        <f>IF(Detaildaten!#REF!="","",Detaildaten!#REF!)</f>
        <v>#REF!</v>
      </c>
      <c r="I26" t="e">
        <f>Detaildaten!#REF!</f>
        <v>#REF!</v>
      </c>
      <c r="J26" t="e">
        <f>IF(Detaildaten!#REF!="","",Detaildaten!#REF!)</f>
        <v>#REF!</v>
      </c>
      <c r="L26" t="e">
        <f t="shared" si="0"/>
        <v>#REF!</v>
      </c>
      <c r="M26" t="e">
        <f t="shared" si="1"/>
        <v>#REF!</v>
      </c>
      <c r="N26" t="e">
        <f t="shared" si="2"/>
        <v>#REF!</v>
      </c>
      <c r="O26" t="e">
        <f t="shared" si="3"/>
        <v>#REF!</v>
      </c>
      <c r="Q26">
        <f>COUNTIFS(Optionen!$T$3:$T$8,Leistungsübersicht!$D$9,Optionen!$U$3:$U$8,'Leistungsübersicht - WIP'!E26)</f>
        <v>0</v>
      </c>
      <c r="S26" t="e">
        <f t="shared" si="4"/>
        <v>#REF!</v>
      </c>
      <c r="T26" t="e">
        <f t="shared" si="5"/>
        <v>#REF!</v>
      </c>
      <c r="U26" t="e">
        <f t="shared" si="6"/>
        <v>#REF!</v>
      </c>
      <c r="V26" t="e">
        <f t="shared" si="7"/>
        <v>#REF!</v>
      </c>
      <c r="X26" t="e">
        <f t="shared" si="8"/>
        <v>#N/A</v>
      </c>
      <c r="Y26" t="str" cm="1">
        <f t="array" ref="Y26">IFERROR(INDEX($T$6:$T$305,MATCH(1,COUNTIF($Y$5:Y25,$T$6:$T$305)+($T$6:$T325&lt;&gt;"")*1,0)),"")</f>
        <v/>
      </c>
      <c r="Z26" t="e">
        <f t="shared" si="9"/>
        <v>#N/A</v>
      </c>
      <c r="AA26" t="e">
        <f t="shared" si="10"/>
        <v>#N/A</v>
      </c>
      <c r="AC26" t="str">
        <f>IF(Y26="","",VLOOKUP(Y26,Detaildaten!$F$8:$W$19,18,0))</f>
        <v/>
      </c>
      <c r="AD26" t="str">
        <f>IF(Y26="","",Leistungsübersicht!$D$9)</f>
        <v/>
      </c>
      <c r="AE26" t="str">
        <f>IF(Y26="","",IF(AD26=Optionen!$N$6,Optionen!$N$6,IF(AD26=Optionen!$N$5,Leistungsübersicht!$D$10,IF(AD26=Optionen!$N$4,Leistungsübersicht!$D$10))))</f>
        <v/>
      </c>
      <c r="AF26" t="str">
        <f>IF(Y26="","",IF(AD26=Optionen!$N$4,Leistungsübersicht!$D$11))</f>
        <v/>
      </c>
      <c r="AG26" s="19" t="str">
        <f>_xlfn.IFNA(INDEX(Verteilungsschlüssel!$B$5:$V$35,MATCH('Leistungsübersicht - WIP'!AC26,Verteilungsschlüssel!$B$5:$B$35,0),MATCH('Leistungsübersicht - WIP'!AE26,Verteilungsschlüssel!$B$5:$V$5,0)),"")</f>
        <v/>
      </c>
    </row>
    <row r="27" spans="2:33" x14ac:dyDescent="0.3">
      <c r="B27">
        <v>22</v>
      </c>
      <c r="C27" t="str">
        <f>IF(Detaildaten!AD8="","",Detaildaten!AD8)</f>
        <v>Ja</v>
      </c>
      <c r="D27" t="str">
        <f>IF(Detaildaten!AE8="","",Detaildaten!AE8)</f>
        <v>Ja</v>
      </c>
      <c r="E27" t="str">
        <f>IF(Detaildaten!AC8="","",Detaildaten!AC8)</f>
        <v>Länder</v>
      </c>
      <c r="G27" t="str">
        <f>CONCATENATE(Detaildaten!D8," [",Detaildaten!E8,"] ")</f>
        <v xml:space="preserve">Unterhaltsvorschuss - Online [10035] </v>
      </c>
      <c r="H27" t="str">
        <f>IF(Detaildaten!F8="","",Detaildaten!F8)</f>
        <v>99107021017000 Unterhaltsvorschuss Bewilligung 	
99107102017000 Unterhaltsvorschuss Jährliche Anspruchsüberprüfung Bewilligung
99107103017000 Unterhaltsvorschuss Änderungsmitteilung Bewilligung</v>
      </c>
      <c r="I27" t="str">
        <f>Detaildaten!Z8</f>
        <v>Nein</v>
      </c>
      <c r="J27" t="str">
        <f>IF(Detaildaten!AA8="","",Detaildaten!AA8)</f>
        <v/>
      </c>
      <c r="L27" t="str">
        <f t="shared" si="0"/>
        <v xml:space="preserve">Unterhaltsvorschuss - Online [10035] </v>
      </c>
      <c r="M27" t="str">
        <f t="shared" si="1"/>
        <v>99107021017000 Unterhaltsvorschuss Bewilligung 	
99107102017000 Unterhaltsvorschuss Jährliche Anspruchsüberprüfung Bewilligung
99107103017000 Unterhaltsvorschuss Änderungsmitteilung Bewilligung</v>
      </c>
      <c r="N27" t="str">
        <f t="shared" si="2"/>
        <v>Nein</v>
      </c>
      <c r="O27" t="str">
        <f t="shared" si="3"/>
        <v/>
      </c>
      <c r="Q27">
        <f>COUNTIFS(Optionen!$T$3:$T$8,Leistungsübersicht!$D$9,Optionen!$U$3:$U$8,'Leistungsübersicht - WIP'!E27)</f>
        <v>1</v>
      </c>
      <c r="S27" t="str">
        <f t="shared" si="4"/>
        <v xml:space="preserve">Unterhaltsvorschuss - Online [10035] </v>
      </c>
      <c r="T27" t="str">
        <f t="shared" si="5"/>
        <v>99107021017000 Unterhaltsvorschuss Bewilligung 	
99107102017000 Unterhaltsvorschuss Jährliche Anspruchsüberprüfung Bewilligung
99107103017000 Unterhaltsvorschuss Änderungsmitteilung Bewilligung</v>
      </c>
      <c r="U27" t="str">
        <f t="shared" si="6"/>
        <v>Nein</v>
      </c>
      <c r="V27" t="str">
        <f t="shared" si="7"/>
        <v/>
      </c>
      <c r="X27" t="e">
        <f t="shared" si="8"/>
        <v>#N/A</v>
      </c>
      <c r="Y27" t="str" cm="1">
        <f t="array" ref="Y27">IFERROR(INDEX($T$6:$T$305,MATCH(1,COUNTIF($Y$5:Y26,$T$6:$T$305)+($T$6:$T326&lt;&gt;"")*1,0)),"")</f>
        <v/>
      </c>
      <c r="Z27" t="e">
        <f t="shared" si="9"/>
        <v>#N/A</v>
      </c>
      <c r="AA27" t="e">
        <f t="shared" si="10"/>
        <v>#N/A</v>
      </c>
      <c r="AC27" t="str">
        <f>IF(Y27="","",VLOOKUP(Y27,Detaildaten!$F$8:$W$19,18,0))</f>
        <v/>
      </c>
      <c r="AD27" t="str">
        <f>IF(Y27="","",Leistungsübersicht!$D$9)</f>
        <v/>
      </c>
      <c r="AE27" t="str">
        <f>IF(Y27="","",IF(AD27=Optionen!$N$6,Optionen!$N$6,IF(AD27=Optionen!$N$5,Leistungsübersicht!$D$10,IF(AD27=Optionen!$N$4,Leistungsübersicht!$D$10))))</f>
        <v/>
      </c>
      <c r="AF27" t="str">
        <f>IF(Y27="","",IF(AD27=Optionen!$N$4,Leistungsübersicht!$D$11))</f>
        <v/>
      </c>
      <c r="AG27" s="19" t="str">
        <f>_xlfn.IFNA(INDEX(Verteilungsschlüssel!$B$5:$V$35,MATCH('Leistungsübersicht - WIP'!AC27,Verteilungsschlüssel!$B$5:$B$35,0),MATCH('Leistungsübersicht - WIP'!AE27,Verteilungsschlüssel!$B$5:$V$5,0)),"")</f>
        <v/>
      </c>
    </row>
    <row r="28" spans="2:33" x14ac:dyDescent="0.3">
      <c r="B28">
        <v>23</v>
      </c>
      <c r="C28" t="str">
        <f>IF(Detaildaten!AD9="","",Detaildaten!AD9)</f>
        <v>Ja</v>
      </c>
      <c r="D28" t="str">
        <f>IF(Detaildaten!AE9="","",Detaildaten!AE9)</f>
        <v>Ja</v>
      </c>
      <c r="E28" t="str">
        <f>IF(Detaildaten!AC9="","",Detaildaten!AC9)</f>
        <v>Länder</v>
      </c>
      <c r="G28" t="str">
        <f>CONCATENATE(Detaildaten!D9," [",Detaildaten!E9,"] ")</f>
        <v xml:space="preserve">Beistandschaft [10736] </v>
      </c>
      <c r="H28" t="str">
        <f>IF(Detaildaten!F9="","",Detaildaten!F9)</f>
        <v>99072002077000 Geltendmachung von Unterhaltsansprüchen Beratung und Unterstützung
99072001077000 Vaterschaftsfeststellung Beratung und Unterstützung
99016001044000 Beistandschaft durch das Jugendamt Aufhebung</v>
      </c>
      <c r="I28" t="str">
        <f>Detaildaten!Z9</f>
        <v>Nein</v>
      </c>
      <c r="J28" t="str">
        <f>IF(Detaildaten!AA9="","",Detaildaten!AA9)</f>
        <v/>
      </c>
      <c r="L28" t="str">
        <f t="shared" si="0"/>
        <v xml:space="preserve">Beistandschaft [10736] </v>
      </c>
      <c r="M28" t="str">
        <f t="shared" si="1"/>
        <v>99072002077000 Geltendmachung von Unterhaltsansprüchen Beratung und Unterstützung
99072001077000 Vaterschaftsfeststellung Beratung und Unterstützung
99016001044000 Beistandschaft durch das Jugendamt Aufhebung</v>
      </c>
      <c r="N28" t="str">
        <f t="shared" si="2"/>
        <v>Nein</v>
      </c>
      <c r="O28" t="str">
        <f t="shared" si="3"/>
        <v/>
      </c>
      <c r="Q28">
        <f>COUNTIFS(Optionen!$T$3:$T$8,Leistungsübersicht!$D$9,Optionen!$U$3:$U$8,'Leistungsübersicht - WIP'!E28)</f>
        <v>1</v>
      </c>
      <c r="S28" t="str">
        <f t="shared" si="4"/>
        <v xml:space="preserve">Beistandschaft [10736] </v>
      </c>
      <c r="T28" t="str">
        <f t="shared" si="5"/>
        <v>99072002077000 Geltendmachung von Unterhaltsansprüchen Beratung und Unterstützung
99072001077000 Vaterschaftsfeststellung Beratung und Unterstützung
99016001044000 Beistandschaft durch das Jugendamt Aufhebung</v>
      </c>
      <c r="U28" t="str">
        <f t="shared" si="6"/>
        <v>Nein</v>
      </c>
      <c r="V28" t="str">
        <f t="shared" si="7"/>
        <v/>
      </c>
      <c r="X28" t="e">
        <f t="shared" si="8"/>
        <v>#N/A</v>
      </c>
      <c r="Y28" t="str" cm="1">
        <f t="array" ref="Y28">IFERROR(INDEX($T$6:$T$305,MATCH(1,COUNTIF($Y$5:Y27,$T$6:$T$305)+($T$6:$T327&lt;&gt;"")*1,0)),"")</f>
        <v/>
      </c>
      <c r="Z28" t="e">
        <f t="shared" si="9"/>
        <v>#N/A</v>
      </c>
      <c r="AA28" t="e">
        <f t="shared" si="10"/>
        <v>#N/A</v>
      </c>
      <c r="AC28" t="str">
        <f>IF(Y28="","",VLOOKUP(Y28,Detaildaten!$F$8:$W$19,18,0))</f>
        <v/>
      </c>
      <c r="AD28" t="str">
        <f>IF(Y28="","",Leistungsübersicht!$D$9)</f>
        <v/>
      </c>
      <c r="AE28" t="str">
        <f>IF(Y28="","",IF(AD28=Optionen!$N$6,Optionen!$N$6,IF(AD28=Optionen!$N$5,Leistungsübersicht!$D$10,IF(AD28=Optionen!$N$4,Leistungsübersicht!$D$10))))</f>
        <v/>
      </c>
      <c r="AF28" t="str">
        <f>IF(Y28="","",IF(AD28=Optionen!$N$4,Leistungsübersicht!$D$11))</f>
        <v/>
      </c>
      <c r="AG28" s="19" t="str">
        <f>_xlfn.IFNA(INDEX(Verteilungsschlüssel!$B$5:$V$35,MATCH('Leistungsübersicht - WIP'!AC28,Verteilungsschlüssel!$B$5:$B$35,0),MATCH('Leistungsübersicht - WIP'!AE28,Verteilungsschlüssel!$B$5:$V$5,0)),"")</f>
        <v/>
      </c>
    </row>
    <row r="29" spans="2:33" x14ac:dyDescent="0.3">
      <c r="B29">
        <v>24</v>
      </c>
      <c r="C29" t="str">
        <f>IF(Detaildaten!AD10="","",Detaildaten!AD10)</f>
        <v>Ja</v>
      </c>
      <c r="D29" t="str">
        <f>IF(Detaildaten!AE10="","",Detaildaten!AE10)</f>
        <v>Ja</v>
      </c>
      <c r="E29" t="str">
        <f>IF(Detaildaten!AC10="","",Detaildaten!AC10)</f>
        <v>Länder</v>
      </c>
      <c r="G29" t="str">
        <f>CONCATENATE(Detaildaten!D10," [",Detaildaten!E10,"] ")</f>
        <v xml:space="preserve">Gewährung von Hilfen zur Erziehung [10018] </v>
      </c>
      <c r="H29" t="str">
        <f>IF(Detaildaten!F10="","",Detaildaten!F10)</f>
        <v>99060009080000 sozialpädagogische Familenhilfe Gewährung
99060006080000 Hilfe zur Erziehung Gewährung
99060005080000 Hilfe für junge Volljährige und Nachbetreuung Gewährung
99060008080000 intensive sozialpädagogische Einzelbetreuung Gewährung
99060010080000 Teilnahme an sozialer Gruppenarbeit Gewährung
99060001080000 Eingliederungshilfe für Kinder und Jugendliche mit seelischer Behinderung oder drohender seelischer Behinderung Gewährung
99060002080000 Erziehung in einer Tagesgruppe Gewährung
99060004080000 Heimerziehung Gewährung
99060007080000 Hilfe zur Erziehung in Vollzeitpflege Gewährung
99060011113000 Erziehungsbeistand / Betreuungshelfer Unterstützung</v>
      </c>
      <c r="I29" t="str">
        <f>Detaildaten!Z10</f>
        <v>Nein</v>
      </c>
      <c r="J29" t="str">
        <f>IF(Detaildaten!AA10="","",Detaildaten!AA10)</f>
        <v/>
      </c>
      <c r="L29" t="str">
        <f t="shared" si="0"/>
        <v xml:space="preserve">Gewährung von Hilfen zur Erziehung [10018] </v>
      </c>
      <c r="M29" t="str">
        <f t="shared" si="1"/>
        <v>99060009080000 sozialpädagogische Familenhilfe Gewährung
99060006080000 Hilfe zur Erziehung Gewährung
99060005080000 Hilfe für junge Volljährige und Nachbetreuung Gewährung
99060008080000 intensive sozialpädagogische Einzelbetreuung Gewährung
99060010080000 Teilnahme an sozialer Gruppenarbeit Gewährung
99060001080000 Eingliederungshilfe für Kinder und Jugendliche mit seelischer Behinderung oder drohender seelischer Behinderung Gewährung
99060002080000 Erziehung in einer Tagesgruppe Gewährung
99060004080000 Heimerziehung Gewährung
99060007080000 Hilfe zur Erziehung in Vollzeitpflege Gewährung
99060011113000 Erziehungsbeistand / Betreuungshelfer Unterstützung</v>
      </c>
      <c r="N29" t="str">
        <f t="shared" si="2"/>
        <v>Nein</v>
      </c>
      <c r="O29" t="str">
        <f t="shared" si="3"/>
        <v/>
      </c>
      <c r="Q29">
        <f>COUNTIFS(Optionen!$T$3:$T$8,Leistungsübersicht!$D$9,Optionen!$U$3:$U$8,'Leistungsübersicht - WIP'!E29)</f>
        <v>1</v>
      </c>
      <c r="S29" t="str">
        <f t="shared" si="4"/>
        <v xml:space="preserve">Gewährung von Hilfen zur Erziehung [10018] </v>
      </c>
      <c r="T29" t="str">
        <f t="shared" si="5"/>
        <v>99060009080000 sozialpädagogische Familenhilfe Gewährung
99060006080000 Hilfe zur Erziehung Gewährung
99060005080000 Hilfe für junge Volljährige und Nachbetreuung Gewährung
99060008080000 intensive sozialpädagogische Einzelbetreuung Gewährung
99060010080000 Teilnahme an sozialer Gruppenarbeit Gewährung
99060001080000 Eingliederungshilfe für Kinder und Jugendliche mit seelischer Behinderung oder drohender seelischer Behinderung Gewährung
99060002080000 Erziehung in einer Tagesgruppe Gewährung
99060004080000 Heimerziehung Gewährung
99060007080000 Hilfe zur Erziehung in Vollzeitpflege Gewährung
99060011113000 Erziehungsbeistand / Betreuungshelfer Unterstützung</v>
      </c>
      <c r="U29" t="str">
        <f t="shared" si="6"/>
        <v>Nein</v>
      </c>
      <c r="V29" t="str">
        <f t="shared" si="7"/>
        <v/>
      </c>
      <c r="X29" t="e">
        <f t="shared" si="8"/>
        <v>#N/A</v>
      </c>
      <c r="Y29" t="str" cm="1">
        <f t="array" ref="Y29">IFERROR(INDEX($T$6:$T$305,MATCH(1,COUNTIF($Y$5:Y28,$T$6:$T$305)+($T$6:$T328&lt;&gt;"")*1,0)),"")</f>
        <v/>
      </c>
      <c r="Z29" t="e">
        <f t="shared" si="9"/>
        <v>#N/A</v>
      </c>
      <c r="AA29" t="e">
        <f t="shared" si="10"/>
        <v>#N/A</v>
      </c>
      <c r="AC29" t="str">
        <f>IF(Y29="","",VLOOKUP(Y29,Detaildaten!$F$8:$W$19,18,0))</f>
        <v/>
      </c>
      <c r="AD29" t="str">
        <f>IF(Y29="","",Leistungsübersicht!$D$9)</f>
        <v/>
      </c>
      <c r="AE29" t="str">
        <f>IF(Y29="","",IF(AD29=Optionen!$N$6,Optionen!$N$6,IF(AD29=Optionen!$N$5,Leistungsübersicht!$D$10,IF(AD29=Optionen!$N$4,Leistungsübersicht!$D$10))))</f>
        <v/>
      </c>
      <c r="AF29" t="str">
        <f>IF(Y29="","",IF(AD29=Optionen!$N$4,Leistungsübersicht!$D$11))</f>
        <v/>
      </c>
      <c r="AG29" s="19" t="str">
        <f>_xlfn.IFNA(INDEX(Verteilungsschlüssel!$B$5:$V$35,MATCH('Leistungsübersicht - WIP'!AC29,Verteilungsschlüssel!$B$5:$B$35,0),MATCH('Leistungsübersicht - WIP'!AE29,Verteilungsschlüssel!$B$5:$V$5,0)),"")</f>
        <v/>
      </c>
    </row>
    <row r="30" spans="2:33" x14ac:dyDescent="0.3">
      <c r="B30">
        <v>25</v>
      </c>
      <c r="C30" t="str">
        <f>IF(Detaildaten!AD11="","",Detaildaten!AD11)</f>
        <v>Ja</v>
      </c>
      <c r="D30" t="str">
        <f>IF(Detaildaten!AE11="","",Detaildaten!AE11)</f>
        <v>Ja</v>
      </c>
      <c r="E30" t="str">
        <f>IF(Detaildaten!AC11="","",Detaildaten!AC11)</f>
        <v>Länder</v>
      </c>
      <c r="G30" t="str">
        <f>CONCATENATE(Detaildaten!D11," [",Detaildaten!E11,"] ")</f>
        <v xml:space="preserve">Adoption [10011] </v>
      </c>
      <c r="H30" t="str">
        <f>IF(Detaildaten!F11="","",Detaildaten!F11)</f>
        <v>99013018207000 Begleitung des Kindes auf der Suche nach der Herkunft Begleitung 
99013019207000 Bereiterklärung der Adoptionsbewerber zur Annahme eines ihnen zur internationalen Adoption vorgeschlagenen Kindes, Begleitung
99013020037000 Eignungsfeststellung von Adoptionsbewerber:innen für eine Inlandsadoption Festlegung
99013021117000 Eignungsfeststellung von Adoptionsbewerber:innen für eine internationale Adoption (allgemein) Feststellung
99013022037000 Eignungsfeststellung von Adoptionsbewerber:innen für eine internationale Adoption (länderspezifisch) Feststellung
77000000008241 Erklärung, durch die der Vater auf die Übertragung der Sorge verzichtet, Begleitung
99013024207000 Fremdkindadoption eines Kindes in Deutschland, Inlandsaoption, 
99013025111000 Gebührenerhebung bei einer internationalen Adoption Erhebung
99013002024000 Internationale Adoption eines Kindes Begleitung
99013027207000 Internationale Adoption eines Kindes Beschluss der Umwandlung einer schwachen in eine starke Adoption, Begleitung
99013028207000 Stiefkindadoption eines Kindes in Deutschland, Inlandadoption, Begleitung 
99013003025000 Verfahren zur Annahme als Kind Beratung und Belehrung im Rahmen der Ersetzung der Einwilligung eines Elternteils
99013017022000 Verlängerung der § 2d AdVermiG-Bescheinigung bei einer internationalen Adoption
99013008109000 Vermittlungsakten Einsicht gewähren
99013030207000 Verwandtenadoption eines Kindes in Deutschland, Inlandadoption, Begleitung 
99013006207000 Widerrufserklärung der Einwilligung des Kindes in die Annahme als Kind Begleitung</v>
      </c>
      <c r="I30" t="str">
        <f>Detaildaten!Z11</f>
        <v>Nein</v>
      </c>
      <c r="J30" t="str">
        <f>IF(Detaildaten!AA11="","",Detaildaten!AA11)</f>
        <v/>
      </c>
      <c r="L30" t="str">
        <f t="shared" si="0"/>
        <v xml:space="preserve">Adoption [10011] </v>
      </c>
      <c r="M30" t="str">
        <f t="shared" si="1"/>
        <v>99013018207000 Begleitung des Kindes auf der Suche nach der Herkunft Begleitung 
99013019207000 Bereiterklärung der Adoptionsbewerber zur Annahme eines ihnen zur internationalen Adoption vorgeschlagenen Kindes, Begleitung
99013020037000 Eignungsfeststellung von Adoptionsbewerber:innen für eine Inlandsadoption Festlegung
99013021117000 Eignungsfeststellung von Adoptionsbewerber:innen für eine internationale Adoption (allgemein) Feststellung
99013022037000 Eignungsfeststellung von Adoptionsbewerber:innen für eine internationale Adoption (länderspezifisch) Feststellung
77000000008241 Erklärung, durch die der Vater auf die Übertragung der Sorge verzichtet, Begleitung
99013024207000 Fremdkindadoption eines Kindes in Deutschland, Inlandsaoption, 
99013025111000 Gebührenerhebung bei einer internationalen Adoption Erhebung
99013002024000 Internationale Adoption eines Kindes Begleitung
99013027207000 Internationale Adoption eines Kindes Beschluss der Umwandlung einer schwachen in eine starke Adoption, Begleitung
99013028207000 Stiefkindadoption eines Kindes in Deutschland, Inlandadoption, Begleitung 
99013003025000 Verfahren zur Annahme als Kind Beratung und Belehrung im Rahmen der Ersetzung der Einwilligung eines Elternteils
99013017022000 Verlängerung der § 2d AdVermiG-Bescheinigung bei einer internationalen Adoption
99013008109000 Vermittlungsakten Einsicht gewähren
99013030207000 Verwandtenadoption eines Kindes in Deutschland, Inlandadoption, Begleitung 
99013006207000 Widerrufserklärung der Einwilligung des Kindes in die Annahme als Kind Begleitung</v>
      </c>
      <c r="N30" t="str">
        <f t="shared" si="2"/>
        <v>Nein</v>
      </c>
      <c r="O30" t="str">
        <f t="shared" si="3"/>
        <v/>
      </c>
      <c r="Q30">
        <f>COUNTIFS(Optionen!$T$3:$T$8,Leistungsübersicht!$D$9,Optionen!$U$3:$U$8,'Leistungsübersicht - WIP'!E30)</f>
        <v>1</v>
      </c>
      <c r="S30" t="str">
        <f t="shared" si="4"/>
        <v xml:space="preserve">Adoption [10011] </v>
      </c>
      <c r="T30" t="str">
        <f t="shared" si="5"/>
        <v>99013018207000 Begleitung des Kindes auf der Suche nach der Herkunft Begleitung 
99013019207000 Bereiterklärung der Adoptionsbewerber zur Annahme eines ihnen zur internationalen Adoption vorgeschlagenen Kindes, Begleitung
99013020037000 Eignungsfeststellung von Adoptionsbewerber:innen für eine Inlandsadoption Festlegung
99013021117000 Eignungsfeststellung von Adoptionsbewerber:innen für eine internationale Adoption (allgemein) Feststellung
99013022037000 Eignungsfeststellung von Adoptionsbewerber:innen für eine internationale Adoption (länderspezifisch) Feststellung
77000000008241 Erklärung, durch die der Vater auf die Übertragung der Sorge verzichtet, Begleitung
99013024207000 Fremdkindadoption eines Kindes in Deutschland, Inlandsaoption, 
99013025111000 Gebührenerhebung bei einer internationalen Adoption Erhebung
99013002024000 Internationale Adoption eines Kindes Begleitung
99013027207000 Internationale Adoption eines Kindes Beschluss der Umwandlung einer schwachen in eine starke Adoption, Begleitung
99013028207000 Stiefkindadoption eines Kindes in Deutschland, Inlandadoption, Begleitung 
99013003025000 Verfahren zur Annahme als Kind Beratung und Belehrung im Rahmen der Ersetzung der Einwilligung eines Elternteils
99013017022000 Verlängerung der § 2d AdVermiG-Bescheinigung bei einer internationalen Adoption
99013008109000 Vermittlungsakten Einsicht gewähren
99013030207000 Verwandtenadoption eines Kindes in Deutschland, Inlandadoption, Begleitung 
99013006207000 Widerrufserklärung der Einwilligung des Kindes in die Annahme als Kind Begleitung</v>
      </c>
      <c r="U30" t="str">
        <f t="shared" si="6"/>
        <v>Nein</v>
      </c>
      <c r="V30" t="str">
        <f t="shared" si="7"/>
        <v/>
      </c>
      <c r="X30" t="e">
        <f t="shared" si="8"/>
        <v>#N/A</v>
      </c>
      <c r="Y30" t="str" cm="1">
        <f t="array" ref="Y30">IFERROR(INDEX($T$6:$T$305,MATCH(1,COUNTIF($Y$5:Y29,$T$6:$T$305)+($T$6:$T329&lt;&gt;"")*1,0)),"")</f>
        <v/>
      </c>
      <c r="Z30" t="e">
        <f t="shared" si="9"/>
        <v>#N/A</v>
      </c>
      <c r="AA30" t="e">
        <f t="shared" si="10"/>
        <v>#N/A</v>
      </c>
      <c r="AC30" t="str">
        <f>IF(Y30="","",VLOOKUP(Y30,Detaildaten!$F$8:$W$19,18,0))</f>
        <v/>
      </c>
      <c r="AD30" t="str">
        <f>IF(Y30="","",Leistungsübersicht!$D$9)</f>
        <v/>
      </c>
      <c r="AE30" t="str">
        <f>IF(Y30="","",IF(AD30=Optionen!$N$6,Optionen!$N$6,IF(AD30=Optionen!$N$5,Leistungsübersicht!$D$10,IF(AD30=Optionen!$N$4,Leistungsübersicht!$D$10))))</f>
        <v/>
      </c>
      <c r="AF30" t="str">
        <f>IF(Y30="","",IF(AD30=Optionen!$N$4,Leistungsübersicht!$D$11))</f>
        <v/>
      </c>
      <c r="AG30" s="19" t="str">
        <f>_xlfn.IFNA(INDEX(Verteilungsschlüssel!$B$5:$V$35,MATCH('Leistungsübersicht - WIP'!AC30,Verteilungsschlüssel!$B$5:$B$35,0),MATCH('Leistungsübersicht - WIP'!AE30,Verteilungsschlüssel!$B$5:$V$5,0)),"")</f>
        <v/>
      </c>
    </row>
    <row r="31" spans="2:33" x14ac:dyDescent="0.3">
      <c r="B31">
        <v>26</v>
      </c>
      <c r="C31" t="str">
        <f>IF(Detaildaten!AD12="","",Detaildaten!AD12)</f>
        <v>Ja</v>
      </c>
      <c r="D31" t="str">
        <f>IF(Detaildaten!AE12="","",Detaildaten!AE12)</f>
        <v>Ja</v>
      </c>
      <c r="E31" t="str">
        <f>IF(Detaildaten!AC12="","",Detaildaten!AC12)</f>
        <v>Länder</v>
      </c>
      <c r="G31" t="str">
        <f>CONCATENATE(Detaildaten!D12," [",Detaildaten!E12,"] ")</f>
        <v xml:space="preserve">Pflegekindervermittlung und Pflegekindergeld [10013] </v>
      </c>
      <c r="H31" t="str">
        <f>IF(Detaildaten!F12="","",Detaildaten!F12)</f>
        <v>99013032207000 Allgemeine Vollzeitpflege
99013033207000 Befristete Vollzeitpflege 
99013046068000 Beitragsübernahme der Unfallversicherung von Pflegepersonen
99013034173000 Bezuschussung Altersabsicherung von Pflegepersonen
99013035029000 Eignungsprüfung für interessierte Pflegeeltern
99013036207000 Einmalige Leistung bei Aufnahme eines Pflegekindes
99013041207000 Fortführung der Unterbringung / Hilfe für junge Volljährige
99013037207000 Heilpädagogische Vollzeitpflege
99013042173000 Leistungen der Krankenhilfe - Übernahme von Beiträgen für eine freiwillige Krankenversicherung
99013043173000 Leistungen der Krankenhilfe - Zuzahlungen und Eigenanteile 
99013038037000 Monatliche Pauschalbeträge für laufende Leistungen zum Unterhalt der in Pflegefamilien untergebrachten Minderjährigen und jungen Volljährige
99013044207000 Nachbetreuung nach Beendigung der Vollzeitpflege 
77000000008263 Sonstige Annexleistungen
99013039207000 Sonderpädagogische Vollzeitpflege
99013040207000 Vollzeitpflege für ältere Kinder und Jugendliche
99013045207000 Verbleiben eines Kindes bei Pflegeperson, Begleitung</v>
      </c>
      <c r="I31" t="str">
        <f>Detaildaten!Z12</f>
        <v>Nein</v>
      </c>
      <c r="J31" t="str">
        <f>IF(Detaildaten!AA12="","",Detaildaten!AA12)</f>
        <v/>
      </c>
      <c r="L31" t="str">
        <f t="shared" si="0"/>
        <v xml:space="preserve">Pflegekindervermittlung und Pflegekindergeld [10013] </v>
      </c>
      <c r="M31" t="str">
        <f t="shared" si="1"/>
        <v>99013032207000 Allgemeine Vollzeitpflege
99013033207000 Befristete Vollzeitpflege 
99013046068000 Beitragsübernahme der Unfallversicherung von Pflegepersonen
99013034173000 Bezuschussung Altersabsicherung von Pflegepersonen
99013035029000 Eignungsprüfung für interessierte Pflegeeltern
99013036207000 Einmalige Leistung bei Aufnahme eines Pflegekindes
99013041207000 Fortführung der Unterbringung / Hilfe für junge Volljährige
99013037207000 Heilpädagogische Vollzeitpflege
99013042173000 Leistungen der Krankenhilfe - Übernahme von Beiträgen für eine freiwillige Krankenversicherung
99013043173000 Leistungen der Krankenhilfe - Zuzahlungen und Eigenanteile 
99013038037000 Monatliche Pauschalbeträge für laufende Leistungen zum Unterhalt der in Pflegefamilien untergebrachten Minderjährigen und jungen Volljährige
99013044207000 Nachbetreuung nach Beendigung der Vollzeitpflege 
77000000008263 Sonstige Annexleistungen
99013039207000 Sonderpädagogische Vollzeitpflege
99013040207000 Vollzeitpflege für ältere Kinder und Jugendliche
99013045207000 Verbleiben eines Kindes bei Pflegeperson, Begleitung</v>
      </c>
      <c r="N31" t="str">
        <f t="shared" si="2"/>
        <v>Nein</v>
      </c>
      <c r="O31" t="str">
        <f t="shared" si="3"/>
        <v/>
      </c>
      <c r="Q31">
        <f>COUNTIFS(Optionen!$T$3:$T$8,Leistungsübersicht!$D$9,Optionen!$U$3:$U$8,'Leistungsübersicht - WIP'!E31)</f>
        <v>1</v>
      </c>
      <c r="S31" t="str">
        <f t="shared" si="4"/>
        <v xml:space="preserve">Pflegekindervermittlung und Pflegekindergeld [10013] </v>
      </c>
      <c r="T31" t="str">
        <f t="shared" si="5"/>
        <v>99013032207000 Allgemeine Vollzeitpflege
99013033207000 Befristete Vollzeitpflege 
99013046068000 Beitragsübernahme der Unfallversicherung von Pflegepersonen
99013034173000 Bezuschussung Altersabsicherung von Pflegepersonen
99013035029000 Eignungsprüfung für interessierte Pflegeeltern
99013036207000 Einmalige Leistung bei Aufnahme eines Pflegekindes
99013041207000 Fortführung der Unterbringung / Hilfe für junge Volljährige
99013037207000 Heilpädagogische Vollzeitpflege
99013042173000 Leistungen der Krankenhilfe - Übernahme von Beiträgen für eine freiwillige Krankenversicherung
99013043173000 Leistungen der Krankenhilfe - Zuzahlungen und Eigenanteile 
99013038037000 Monatliche Pauschalbeträge für laufende Leistungen zum Unterhalt der in Pflegefamilien untergebrachten Minderjährigen und jungen Volljährige
99013044207000 Nachbetreuung nach Beendigung der Vollzeitpflege 
77000000008263 Sonstige Annexleistungen
99013039207000 Sonderpädagogische Vollzeitpflege
99013040207000 Vollzeitpflege für ältere Kinder und Jugendliche
99013045207000 Verbleiben eines Kindes bei Pflegeperson, Begleitung</v>
      </c>
      <c r="U31" t="str">
        <f t="shared" si="6"/>
        <v>Nein</v>
      </c>
      <c r="V31" t="str">
        <f t="shared" si="7"/>
        <v/>
      </c>
      <c r="X31" t="e">
        <f t="shared" si="8"/>
        <v>#N/A</v>
      </c>
      <c r="Y31" t="str" cm="1">
        <f t="array" ref="Y31">IFERROR(INDEX($T$6:$T$305,MATCH(1,COUNTIF($Y$5:Y30,$T$6:$T$305)+($T$6:$T330&lt;&gt;"")*1,0)),"")</f>
        <v/>
      </c>
      <c r="Z31" t="e">
        <f t="shared" si="9"/>
        <v>#N/A</v>
      </c>
      <c r="AA31" t="e">
        <f t="shared" si="10"/>
        <v>#N/A</v>
      </c>
      <c r="AC31" t="str">
        <f>IF(Y31="","",VLOOKUP(Y31,Detaildaten!$F$8:$W$19,18,0))</f>
        <v/>
      </c>
      <c r="AD31" t="str">
        <f>IF(Y31="","",Leistungsübersicht!$D$9)</f>
        <v/>
      </c>
      <c r="AE31" t="str">
        <f>IF(Y31="","",IF(AD31=Optionen!$N$6,Optionen!$N$6,IF(AD31=Optionen!$N$5,Leistungsübersicht!$D$10,IF(AD31=Optionen!$N$4,Leistungsübersicht!$D$10))))</f>
        <v/>
      </c>
      <c r="AF31" t="str">
        <f>IF(Y31="","",IF(AD31=Optionen!$N$4,Leistungsübersicht!$D$11))</f>
        <v/>
      </c>
      <c r="AG31" s="19" t="str">
        <f>_xlfn.IFNA(INDEX(Verteilungsschlüssel!$B$5:$V$35,MATCH('Leistungsübersicht - WIP'!AC31,Verteilungsschlüssel!$B$5:$B$35,0),MATCH('Leistungsübersicht - WIP'!AE31,Verteilungsschlüssel!$B$5:$V$5,0)),"")</f>
        <v/>
      </c>
    </row>
    <row r="32" spans="2:33" x14ac:dyDescent="0.3">
      <c r="B32">
        <v>27</v>
      </c>
      <c r="C32" t="str">
        <f>IF(Detaildaten!AD13="","",Detaildaten!AD13)</f>
        <v>Ja</v>
      </c>
      <c r="D32" t="str">
        <f>IF(Detaildaten!AE13="","",Detaildaten!AE13)</f>
        <v>Ja</v>
      </c>
      <c r="E32" t="str">
        <f>IF(Detaildaten!AC13="","",Detaildaten!AC13)</f>
        <v>Länder</v>
      </c>
      <c r="G32" t="str">
        <f>CONCATENATE(Detaildaten!D13," [",Detaildaten!E13,"] ")</f>
        <v xml:space="preserve">Geburtsanzeige [10003] </v>
      </c>
      <c r="H32" t="str">
        <f>IF(Detaildaten!F13="","",Detaildaten!F13)</f>
        <v>77000000008437 Geburtsanzeige (durch Einrichtungen)
99027006261000 Anzeige einer Geburt Entgegennahme</v>
      </c>
      <c r="I32" t="str">
        <f>Detaildaten!Z13</f>
        <v>Nein</v>
      </c>
      <c r="J32" t="str">
        <f>IF(Detaildaten!AA13="","",Detaildaten!AA13)</f>
        <v/>
      </c>
      <c r="L32" t="str">
        <f t="shared" si="0"/>
        <v xml:space="preserve">Geburtsanzeige [10003] </v>
      </c>
      <c r="M32" t="str">
        <f t="shared" si="1"/>
        <v>77000000008437 Geburtsanzeige (durch Einrichtungen)
99027006261000 Anzeige einer Geburt Entgegennahme</v>
      </c>
      <c r="N32" t="str">
        <f t="shared" si="2"/>
        <v>Nein</v>
      </c>
      <c r="O32" t="str">
        <f t="shared" si="3"/>
        <v/>
      </c>
      <c r="Q32">
        <f>COUNTIFS(Optionen!$T$3:$T$8,Leistungsübersicht!$D$9,Optionen!$U$3:$U$8,'Leistungsübersicht - WIP'!E32)</f>
        <v>1</v>
      </c>
      <c r="S32" t="str">
        <f t="shared" si="4"/>
        <v xml:space="preserve">Geburtsanzeige [10003] </v>
      </c>
      <c r="T32" t="str">
        <f t="shared" si="5"/>
        <v>77000000008437 Geburtsanzeige (durch Einrichtungen)
99027006261000 Anzeige einer Geburt Entgegennahme</v>
      </c>
      <c r="U32" t="str">
        <f t="shared" si="6"/>
        <v>Nein</v>
      </c>
      <c r="V32" t="str">
        <f t="shared" si="7"/>
        <v/>
      </c>
      <c r="X32" t="e">
        <f t="shared" si="8"/>
        <v>#N/A</v>
      </c>
      <c r="Y32" t="str" cm="1">
        <f t="array" ref="Y32">IFERROR(INDEX($T$6:$T$305,MATCH(1,COUNTIF($Y$5:Y31,$T$6:$T$305)+($T$6:$T331&lt;&gt;"")*1,0)),"")</f>
        <v/>
      </c>
      <c r="Z32" t="e">
        <f t="shared" si="9"/>
        <v>#N/A</v>
      </c>
      <c r="AA32" t="e">
        <f t="shared" si="10"/>
        <v>#N/A</v>
      </c>
      <c r="AC32" t="str">
        <f>IF(Y32="","",VLOOKUP(Y32,Detaildaten!$F$8:$W$19,18,0))</f>
        <v/>
      </c>
      <c r="AD32" t="str">
        <f>IF(Y32="","",Leistungsübersicht!$D$9)</f>
        <v/>
      </c>
      <c r="AE32" t="str">
        <f>IF(Y32="","",IF(AD32=Optionen!$N$6,Optionen!$N$6,IF(AD32=Optionen!$N$5,Leistungsübersicht!$D$10,IF(AD32=Optionen!$N$4,Leistungsübersicht!$D$10))))</f>
        <v/>
      </c>
      <c r="AF32" t="str">
        <f>IF(Y32="","",IF(AD32=Optionen!$N$4,Leistungsübersicht!$D$11))</f>
        <v/>
      </c>
      <c r="AG32" s="19" t="str">
        <f>_xlfn.IFNA(INDEX(Verteilungsschlüssel!$B$5:$V$35,MATCH('Leistungsübersicht - WIP'!AC32,Verteilungsschlüssel!$B$5:$B$35,0),MATCH('Leistungsübersicht - WIP'!AE32,Verteilungsschlüssel!$B$5:$V$5,0)),"")</f>
        <v/>
      </c>
    </row>
    <row r="33" spans="2:33" x14ac:dyDescent="0.3">
      <c r="B33">
        <v>28</v>
      </c>
      <c r="C33" t="str">
        <f>IF(Detaildaten!AD14="","",Detaildaten!AD14)</f>
        <v>Ja</v>
      </c>
      <c r="D33" t="str">
        <f>IF(Detaildaten!AE14="","",Detaildaten!AE14)</f>
        <v>Ja</v>
      </c>
      <c r="E33" t="str">
        <f>IF(Detaildaten!AC14="","",Detaildaten!AC14)</f>
        <v>Länder</v>
      </c>
      <c r="G33" t="str">
        <f>CONCATENATE(Detaildaten!D14," [",Detaildaten!E14,"] ")</f>
        <v xml:space="preserve">Erklärung zur Vaterschafts-/Mutterschaftsanerkennung &amp; Sorgeerklärung [10001/10009] </v>
      </c>
      <c r="H33" t="str">
        <f>IF(Detaildaten!F14="","",Detaildaten!F14)</f>
        <v>99133001026000 Vaterschaftsanerkennung
99133002026000 Mutterschaftsanerkennung
99013005026000 Sorgeerklärung Beurkundung</v>
      </c>
      <c r="I33" t="str">
        <f>Detaildaten!Z14</f>
        <v>Nein</v>
      </c>
      <c r="J33" t="str">
        <f>IF(Detaildaten!AA14="","",Detaildaten!AA14)</f>
        <v/>
      </c>
      <c r="L33" t="str">
        <f t="shared" si="0"/>
        <v xml:space="preserve">Erklärung zur Vaterschafts-/Mutterschaftsanerkennung &amp; Sorgeerklärung [10001/10009] </v>
      </c>
      <c r="M33" t="str">
        <f t="shared" si="1"/>
        <v>99133001026000 Vaterschaftsanerkennung
99133002026000 Mutterschaftsanerkennung
99013005026000 Sorgeerklärung Beurkundung</v>
      </c>
      <c r="N33" t="str">
        <f t="shared" si="2"/>
        <v>Nein</v>
      </c>
      <c r="O33" t="str">
        <f t="shared" si="3"/>
        <v/>
      </c>
      <c r="Q33">
        <f>COUNTIFS(Optionen!$T$3:$T$8,Leistungsübersicht!$D$9,Optionen!$U$3:$U$8,'Leistungsübersicht - WIP'!E33)</f>
        <v>1</v>
      </c>
      <c r="S33" t="str">
        <f t="shared" si="4"/>
        <v xml:space="preserve">Erklärung zur Vaterschafts-/Mutterschaftsanerkennung &amp; Sorgeerklärung [10001/10009] </v>
      </c>
      <c r="T33" t="str">
        <f t="shared" si="5"/>
        <v>99133001026000 Vaterschaftsanerkennung
99133002026000 Mutterschaftsanerkennung
99013005026000 Sorgeerklärung Beurkundung</v>
      </c>
      <c r="U33" t="str">
        <f t="shared" si="6"/>
        <v>Nein</v>
      </c>
      <c r="V33" t="str">
        <f t="shared" si="7"/>
        <v/>
      </c>
      <c r="X33" t="e">
        <f t="shared" si="8"/>
        <v>#N/A</v>
      </c>
      <c r="Y33" t="str" cm="1">
        <f t="array" ref="Y33">IFERROR(INDEX($T$6:$T$305,MATCH(1,COUNTIF($Y$5:Y32,$T$6:$T$305)+($T$6:$T332&lt;&gt;"")*1,0)),"")</f>
        <v/>
      </c>
      <c r="Z33" t="e">
        <f t="shared" si="9"/>
        <v>#N/A</v>
      </c>
      <c r="AA33" t="e">
        <f t="shared" si="10"/>
        <v>#N/A</v>
      </c>
      <c r="AC33" t="str">
        <f>IF(Y33="","",VLOOKUP(Y33,Detaildaten!$F$8:$W$19,18,0))</f>
        <v/>
      </c>
      <c r="AD33" t="str">
        <f>IF(Y33="","",Leistungsübersicht!$D$9)</f>
        <v/>
      </c>
      <c r="AE33" t="str">
        <f>IF(Y33="","",IF(AD33=Optionen!$N$6,Optionen!$N$6,IF(AD33=Optionen!$N$5,Leistungsübersicht!$D$10,IF(AD33=Optionen!$N$4,Leistungsübersicht!$D$10))))</f>
        <v/>
      </c>
      <c r="AF33" t="str">
        <f>IF(Y33="","",IF(AD33=Optionen!$N$4,Leistungsübersicht!$D$11))</f>
        <v/>
      </c>
      <c r="AG33" s="19" t="str">
        <f>_xlfn.IFNA(INDEX(Verteilungsschlüssel!$B$5:$V$35,MATCH('Leistungsübersicht - WIP'!AC33,Verteilungsschlüssel!$B$5:$B$35,0),MATCH('Leistungsübersicht - WIP'!AE33,Verteilungsschlüssel!$B$5:$V$5,0)),"")</f>
        <v/>
      </c>
    </row>
    <row r="34" spans="2:33" x14ac:dyDescent="0.3">
      <c r="B34">
        <v>29</v>
      </c>
      <c r="C34" t="str">
        <f>IF(Detaildaten!AD15="","",Detaildaten!AD15)</f>
        <v>Ja</v>
      </c>
      <c r="D34" t="str">
        <f>IF(Detaildaten!AE15="","",Detaildaten!AE15)</f>
        <v>Ja</v>
      </c>
      <c r="E34" t="str">
        <f>IF(Detaildaten!AC15="","",Detaildaten!AC15)</f>
        <v>Länder</v>
      </c>
      <c r="G34" t="str">
        <f>CONCATENATE(Detaildaten!D15," [",Detaildaten!E15,"] ")</f>
        <v xml:space="preserve">Kinderwunsch - Online [10007] </v>
      </c>
      <c r="H34" t="str">
        <f>IF(Detaildaten!F15="","",Detaildaten!F15)</f>
        <v>99400021017000 Förderung von Kinderwunschbehandlungen Bewilligung
99400021274000 Förderung von Kinderwunschbehandlungen Verwendungsnachweisprüfung - Auszahlungsantrag</v>
      </c>
      <c r="I34" t="str">
        <f>Detaildaten!Z15</f>
        <v>Nein</v>
      </c>
      <c r="J34" t="str">
        <f>IF(Detaildaten!AA15="","",Detaildaten!AA15)</f>
        <v/>
      </c>
      <c r="L34" t="str">
        <f t="shared" si="0"/>
        <v xml:space="preserve">Kinderwunsch - Online [10007] </v>
      </c>
      <c r="M34" t="str">
        <f t="shared" si="1"/>
        <v>99400021017000 Förderung von Kinderwunschbehandlungen Bewilligung
99400021274000 Förderung von Kinderwunschbehandlungen Verwendungsnachweisprüfung - Auszahlungsantrag</v>
      </c>
      <c r="N34" t="str">
        <f t="shared" si="2"/>
        <v>Nein</v>
      </c>
      <c r="O34" t="str">
        <f t="shared" si="3"/>
        <v/>
      </c>
      <c r="Q34">
        <f>COUNTIFS(Optionen!$T$3:$T$8,Leistungsübersicht!$D$9,Optionen!$U$3:$U$8,'Leistungsübersicht - WIP'!E34)</f>
        <v>1</v>
      </c>
      <c r="S34" t="str">
        <f t="shared" si="4"/>
        <v xml:space="preserve">Kinderwunsch - Online [10007] </v>
      </c>
      <c r="T34" t="str">
        <f t="shared" si="5"/>
        <v>99400021017000 Förderung von Kinderwunschbehandlungen Bewilligung
99400021274000 Förderung von Kinderwunschbehandlungen Verwendungsnachweisprüfung - Auszahlungsantrag</v>
      </c>
      <c r="U34" t="str">
        <f t="shared" si="6"/>
        <v>Nein</v>
      </c>
      <c r="V34" t="str">
        <f t="shared" si="7"/>
        <v/>
      </c>
      <c r="X34" t="e">
        <f t="shared" si="8"/>
        <v>#N/A</v>
      </c>
      <c r="Y34" t="str" cm="1">
        <f t="array" ref="Y34">IFERROR(INDEX($T$6:$T$305,MATCH(1,COUNTIF($Y$5:Y33,$T$6:$T$305)+($T$6:$T333&lt;&gt;"")*1,0)),"")</f>
        <v/>
      </c>
      <c r="Z34" t="e">
        <f t="shared" si="9"/>
        <v>#N/A</v>
      </c>
      <c r="AA34" t="e">
        <f t="shared" si="10"/>
        <v>#N/A</v>
      </c>
      <c r="AC34" t="str">
        <f>IF(Y34="","",VLOOKUP(Y34,Detaildaten!$F$8:$W$19,18,0))</f>
        <v/>
      </c>
      <c r="AD34" t="str">
        <f>IF(Y34="","",Leistungsübersicht!$D$9)</f>
        <v/>
      </c>
      <c r="AE34" t="str">
        <f>IF(Y34="","",IF(AD34=Optionen!$N$6,Optionen!$N$6,IF(AD34=Optionen!$N$5,Leistungsübersicht!$D$10,IF(AD34=Optionen!$N$4,Leistungsübersicht!$D$10))))</f>
        <v/>
      </c>
      <c r="AF34" t="str">
        <f>IF(Y34="","",IF(AD34=Optionen!$N$4,Leistungsübersicht!$D$11))</f>
        <v/>
      </c>
      <c r="AG34" s="19" t="str">
        <f>_xlfn.IFNA(INDEX(Verteilungsschlüssel!$B$5:$V$35,MATCH('Leistungsübersicht - WIP'!AC34,Verteilungsschlüssel!$B$5:$B$35,0),MATCH('Leistungsübersicht - WIP'!AE34,Verteilungsschlüssel!$B$5:$V$5,0)),"")</f>
        <v/>
      </c>
    </row>
    <row r="35" spans="2:33" x14ac:dyDescent="0.3">
      <c r="B35">
        <v>30</v>
      </c>
      <c r="C35" t="str">
        <f>IF(Detaildaten!AD16="","",Detaildaten!AD16)</f>
        <v>Ja</v>
      </c>
      <c r="D35" t="str">
        <f>IF(Detaildaten!AE16="","",Detaildaten!AE16)</f>
        <v>Ja</v>
      </c>
      <c r="E35" t="str">
        <f>IF(Detaildaten!AC16="","",Detaildaten!AC16)</f>
        <v>Länder</v>
      </c>
      <c r="G35" t="str">
        <f>CONCATENATE(Detaildaten!D16," [",Detaildaten!E16,"] ")</f>
        <v xml:space="preserve">Kindertagesbetreuung [10019] </v>
      </c>
      <c r="H35" t="str">
        <f>IF(Detaildaten!F16="","",Detaildaten!F16)</f>
        <v>99041004034000 Tageseinrichtungen und Kindertagespflege Aufnahme
99107007010000 Gebühr für Kindertageseinrichtungen Befreiung
77000000008470 Tageseinrichtungen und Kindertagespflege Anmeldung
99107007149000 Gebühr für Kindertageseinrichtungen Ermäßigung
99071005080000 Förderung in Tageseinrichtungen und Kindertagespflege Gewährung
99071007068000 Elternbeitrag Übernahme
99071007002000 Elternbeitrag Festsetzung
77000000000401 Kita-Gutschein beantragen</v>
      </c>
      <c r="I35" t="str">
        <f>Detaildaten!Z16</f>
        <v>Nein</v>
      </c>
      <c r="J35" t="str">
        <f>IF(Detaildaten!AA16="","",Detaildaten!AA16)</f>
        <v/>
      </c>
      <c r="L35" t="str">
        <f t="shared" si="0"/>
        <v xml:space="preserve">Kindertagesbetreuung [10019] </v>
      </c>
      <c r="M35" t="str">
        <f t="shared" si="1"/>
        <v>99041004034000 Tageseinrichtungen und Kindertagespflege Aufnahme
99107007010000 Gebühr für Kindertageseinrichtungen Befreiung
77000000008470 Tageseinrichtungen und Kindertagespflege Anmeldung
99107007149000 Gebühr für Kindertageseinrichtungen Ermäßigung
99071005080000 Förderung in Tageseinrichtungen und Kindertagespflege Gewährung
99071007068000 Elternbeitrag Übernahme
99071007002000 Elternbeitrag Festsetzung
77000000000401 Kita-Gutschein beantragen</v>
      </c>
      <c r="N35" t="str">
        <f t="shared" si="2"/>
        <v>Nein</v>
      </c>
      <c r="O35" t="str">
        <f t="shared" si="3"/>
        <v/>
      </c>
      <c r="Q35">
        <f>COUNTIFS(Optionen!$T$3:$T$8,Leistungsübersicht!$D$9,Optionen!$U$3:$U$8,'Leistungsübersicht - WIP'!E35)</f>
        <v>1</v>
      </c>
      <c r="S35" t="str">
        <f t="shared" si="4"/>
        <v xml:space="preserve">Kindertagesbetreuung [10019] </v>
      </c>
      <c r="T35" t="str">
        <f t="shared" si="5"/>
        <v>99041004034000 Tageseinrichtungen und Kindertagespflege Aufnahme
99107007010000 Gebühr für Kindertageseinrichtungen Befreiung
77000000008470 Tageseinrichtungen und Kindertagespflege Anmeldung
99107007149000 Gebühr für Kindertageseinrichtungen Ermäßigung
99071005080000 Förderung in Tageseinrichtungen und Kindertagespflege Gewährung
99071007068000 Elternbeitrag Übernahme
99071007002000 Elternbeitrag Festsetzung
77000000000401 Kita-Gutschein beantragen</v>
      </c>
      <c r="U35" t="str">
        <f t="shared" si="6"/>
        <v>Nein</v>
      </c>
      <c r="V35" t="str">
        <f t="shared" si="7"/>
        <v/>
      </c>
      <c r="X35" t="e">
        <f t="shared" si="8"/>
        <v>#N/A</v>
      </c>
      <c r="Y35" t="str" cm="1">
        <f t="array" ref="Y35">IFERROR(INDEX($T$6:$T$305,MATCH(1,COUNTIF($Y$5:Y34,$T$6:$T$305)+($T$6:$T334&lt;&gt;"")*1,0)),"")</f>
        <v/>
      </c>
      <c r="Z35" t="e">
        <f t="shared" si="9"/>
        <v>#N/A</v>
      </c>
      <c r="AA35" t="e">
        <f t="shared" si="10"/>
        <v>#N/A</v>
      </c>
      <c r="AC35" t="str">
        <f>IF(Y35="","",VLOOKUP(Y35,Detaildaten!$F$8:$W$19,18,0))</f>
        <v/>
      </c>
      <c r="AD35" t="str">
        <f>IF(Y35="","",Leistungsübersicht!$D$9)</f>
        <v/>
      </c>
      <c r="AE35" t="str">
        <f>IF(Y35="","",IF(AD35=Optionen!$N$6,Optionen!$N$6,IF(AD35=Optionen!$N$5,Leistungsübersicht!$D$10,IF(AD35=Optionen!$N$4,Leistungsübersicht!$D$10))))</f>
        <v/>
      </c>
      <c r="AF35" t="str">
        <f>IF(Y35="","",IF(AD35=Optionen!$N$4,Leistungsübersicht!$D$11))</f>
        <v/>
      </c>
      <c r="AG35" s="19" t="str">
        <f>_xlfn.IFNA(INDEX(Verteilungsschlüssel!$B$5:$V$35,MATCH('Leistungsübersicht - WIP'!AC35,Verteilungsschlüssel!$B$5:$B$35,0),MATCH('Leistungsübersicht - WIP'!AE35,Verteilungsschlüssel!$B$5:$V$5,0)),"")</f>
        <v/>
      </c>
    </row>
    <row r="36" spans="2:33" x14ac:dyDescent="0.3">
      <c r="B36">
        <v>31</v>
      </c>
      <c r="C36" t="str">
        <f>IF(Detaildaten!AD17="","",Detaildaten!AD17)</f>
        <v>Ja</v>
      </c>
      <c r="D36" t="str">
        <f>IF(Detaildaten!AE17="","",Detaildaten!AE17)</f>
        <v>Ja</v>
      </c>
      <c r="E36" t="str">
        <f>IF(Detaildaten!AC17="","",Detaildaten!AC17)</f>
        <v>Länder</v>
      </c>
      <c r="G36" t="str">
        <f>CONCATENATE(Detaildaten!D17," [",Detaildaten!E17,"] ")</f>
        <v xml:space="preserve">Namensbestimmung [10744] </v>
      </c>
      <c r="H36" t="str">
        <f>IF(Detaildaten!F17="","",Detaildaten!F17)</f>
        <v>99027006261003 Anzeige einer Geburt Entgegennahme Ergänzende Datenlieferung</v>
      </c>
      <c r="I36" t="str">
        <f>Detaildaten!Z17</f>
        <v>Nein</v>
      </c>
      <c r="J36" t="str">
        <f>IF(Detaildaten!AA17="","",Detaildaten!AA17)</f>
        <v/>
      </c>
      <c r="L36" t="str">
        <f t="shared" si="0"/>
        <v xml:space="preserve">Namensbestimmung [10744] </v>
      </c>
      <c r="M36" t="str">
        <f t="shared" si="1"/>
        <v>99027006261003 Anzeige einer Geburt Entgegennahme Ergänzende Datenlieferung</v>
      </c>
      <c r="N36" t="str">
        <f t="shared" si="2"/>
        <v>Nein</v>
      </c>
      <c r="O36" t="str">
        <f t="shared" si="3"/>
        <v/>
      </c>
      <c r="Q36">
        <f>COUNTIFS(Optionen!$T$3:$T$8,Leistungsübersicht!$D$9,Optionen!$U$3:$U$8,'Leistungsübersicht - WIP'!E36)</f>
        <v>1</v>
      </c>
      <c r="S36" t="str">
        <f t="shared" si="4"/>
        <v xml:space="preserve">Namensbestimmung [10744] </v>
      </c>
      <c r="T36" t="str">
        <f t="shared" si="5"/>
        <v>99027006261003 Anzeige einer Geburt Entgegennahme Ergänzende Datenlieferung</v>
      </c>
      <c r="U36" t="str">
        <f t="shared" si="6"/>
        <v>Nein</v>
      </c>
      <c r="V36" t="str">
        <f t="shared" si="7"/>
        <v/>
      </c>
      <c r="X36" t="e">
        <f t="shared" si="8"/>
        <v>#N/A</v>
      </c>
      <c r="Y36" t="str" cm="1">
        <f t="array" ref="Y36">IFERROR(INDEX($T$6:$T$305,MATCH(1,COUNTIF($Y$5:Y35,$T$6:$T$305)+($T$6:$T335&lt;&gt;"")*1,0)),"")</f>
        <v/>
      </c>
      <c r="Z36" t="e">
        <f t="shared" si="9"/>
        <v>#N/A</v>
      </c>
      <c r="AA36" t="e">
        <f t="shared" si="10"/>
        <v>#N/A</v>
      </c>
      <c r="AC36" t="str">
        <f>IF(Y36="","",VLOOKUP(Y36,Detaildaten!$F$8:$W$19,18,0))</f>
        <v/>
      </c>
      <c r="AD36" t="str">
        <f>IF(Y36="","",Leistungsübersicht!$D$9)</f>
        <v/>
      </c>
      <c r="AE36" t="str">
        <f>IF(Y36="","",IF(AD36=Optionen!$N$6,Optionen!$N$6,IF(AD36=Optionen!$N$5,Leistungsübersicht!$D$10,IF(AD36=Optionen!$N$4,Leistungsübersicht!$D$10))))</f>
        <v/>
      </c>
      <c r="AF36" t="str">
        <f>IF(Y36="","",IF(AD36=Optionen!$N$4,Leistungsübersicht!$D$11))</f>
        <v/>
      </c>
      <c r="AG36" s="19" t="str">
        <f>_xlfn.IFNA(INDEX(Verteilungsschlüssel!$B$5:$V$35,MATCH('Leistungsübersicht - WIP'!AC36,Verteilungsschlüssel!$B$5:$B$35,0),MATCH('Leistungsübersicht - WIP'!AE36,Verteilungsschlüssel!$B$5:$V$5,0)),"")</f>
        <v/>
      </c>
    </row>
    <row r="37" spans="2:33" x14ac:dyDescent="0.3">
      <c r="B37">
        <v>32</v>
      </c>
      <c r="C37" t="e">
        <f>IF(Detaildaten!#REF!="","",Detaildaten!#REF!)</f>
        <v>#REF!</v>
      </c>
      <c r="D37" t="e">
        <f>IF(Detaildaten!#REF!="","",Detaildaten!#REF!)</f>
        <v>#REF!</v>
      </c>
      <c r="E37" t="e">
        <f>IF(Detaildaten!#REF!="","",Detaildaten!#REF!)</f>
        <v>#REF!</v>
      </c>
      <c r="G37" t="e">
        <f>CONCATENATE(Detaildaten!#REF!," [",Detaildaten!#REF!,"] ")</f>
        <v>#REF!</v>
      </c>
      <c r="H37" t="e">
        <f>IF(Detaildaten!#REF!="","",Detaildaten!#REF!)</f>
        <v>#REF!</v>
      </c>
      <c r="I37" t="e">
        <f>Detaildaten!#REF!</f>
        <v>#REF!</v>
      </c>
      <c r="J37" t="e">
        <f>IF(Detaildaten!#REF!="","",Detaildaten!#REF!)</f>
        <v>#REF!</v>
      </c>
      <c r="L37" t="e">
        <f t="shared" si="0"/>
        <v>#REF!</v>
      </c>
      <c r="M37" t="e">
        <f t="shared" si="1"/>
        <v>#REF!</v>
      </c>
      <c r="N37" t="e">
        <f t="shared" si="2"/>
        <v>#REF!</v>
      </c>
      <c r="O37" t="e">
        <f t="shared" si="3"/>
        <v>#REF!</v>
      </c>
      <c r="Q37">
        <f>COUNTIFS(Optionen!$T$3:$T$8,Leistungsübersicht!$D$9,Optionen!$U$3:$U$8,'Leistungsübersicht - WIP'!E37)</f>
        <v>0</v>
      </c>
      <c r="S37" t="e">
        <f t="shared" si="4"/>
        <v>#REF!</v>
      </c>
      <c r="T37" t="e">
        <f t="shared" si="5"/>
        <v>#REF!</v>
      </c>
      <c r="U37" t="e">
        <f t="shared" si="6"/>
        <v>#REF!</v>
      </c>
      <c r="V37" t="e">
        <f t="shared" si="7"/>
        <v>#REF!</v>
      </c>
      <c r="X37" t="e">
        <f t="shared" si="8"/>
        <v>#N/A</v>
      </c>
      <c r="Y37" t="str" cm="1">
        <f t="array" ref="Y37">IFERROR(INDEX($T$6:$T$305,MATCH(1,COUNTIF($Y$5:Y36,$T$6:$T$305)+($T$6:$T336&lt;&gt;"")*1,0)),"")</f>
        <v/>
      </c>
      <c r="Z37" t="e">
        <f t="shared" si="9"/>
        <v>#N/A</v>
      </c>
      <c r="AA37" t="e">
        <f t="shared" si="10"/>
        <v>#N/A</v>
      </c>
      <c r="AC37" t="str">
        <f>IF(Y37="","",VLOOKUP(Y37,Detaildaten!$F$8:$W$19,18,0))</f>
        <v/>
      </c>
      <c r="AD37" t="str">
        <f>IF(Y37="","",Leistungsübersicht!$D$9)</f>
        <v/>
      </c>
      <c r="AE37" t="str">
        <f>IF(Y37="","",IF(AD37=Optionen!$N$6,Optionen!$N$6,IF(AD37=Optionen!$N$5,Leistungsübersicht!$D$10,IF(AD37=Optionen!$N$4,Leistungsübersicht!$D$10))))</f>
        <v/>
      </c>
      <c r="AF37" t="str">
        <f>IF(Y37="","",IF(AD37=Optionen!$N$4,Leistungsübersicht!$D$11))</f>
        <v/>
      </c>
      <c r="AG37" s="19" t="str">
        <f>_xlfn.IFNA(INDEX(Verteilungsschlüssel!$B$5:$V$35,MATCH('Leistungsübersicht - WIP'!AC37,Verteilungsschlüssel!$B$5:$B$35,0),MATCH('Leistungsübersicht - WIP'!AE37,Verteilungsschlüssel!$B$5:$V$5,0)),"")</f>
        <v/>
      </c>
    </row>
    <row r="38" spans="2:33" x14ac:dyDescent="0.3">
      <c r="B38">
        <v>33</v>
      </c>
      <c r="C38" t="str">
        <f>IF(Detaildaten!AD18="","",Detaildaten!AD18)</f>
        <v>Ja</v>
      </c>
      <c r="D38" t="str">
        <f>IF(Detaildaten!AE18="","",Detaildaten!AE18)</f>
        <v>Ja</v>
      </c>
      <c r="E38" t="str">
        <f>IF(Detaildaten!AC18="","",Detaildaten!AC18)</f>
        <v>Länder</v>
      </c>
      <c r="G38" t="str">
        <f>CONCATENATE(Detaildaten!D18," [",Detaildaten!E18,"] ")</f>
        <v xml:space="preserve">Ehe-Basis [10025/10026] </v>
      </c>
      <c r="H38" t="str">
        <f>IF(Detaildaten!F18="","",Detaildaten!F18)</f>
        <v>99059002012000	Ehefähigkeitszeugnis Ausstellung
99059002012002	Ehefähigkeitszeugnis Ausstellung von Deutschen ohne jemals mit Inlandswohnsitz
99059001104000	Eheschließung Anmeldung (und Voranmeldung)</v>
      </c>
      <c r="I38" t="str">
        <f>Detaildaten!Z18</f>
        <v>Nein</v>
      </c>
      <c r="J38" t="str">
        <f>IF(Detaildaten!AA18="","",Detaildaten!AA18)</f>
        <v/>
      </c>
      <c r="L38" t="str">
        <f t="shared" si="0"/>
        <v xml:space="preserve">Ehe-Basis [10025/10026] </v>
      </c>
      <c r="M38" t="str">
        <f t="shared" si="1"/>
        <v>99059002012000	Ehefähigkeitszeugnis Ausstellung
99059002012002	Ehefähigkeitszeugnis Ausstellung von Deutschen ohne jemals mit Inlandswohnsitz
99059001104000	Eheschließung Anmeldung (und Voranmeldung)</v>
      </c>
      <c r="N38" t="str">
        <f t="shared" si="2"/>
        <v>Nein</v>
      </c>
      <c r="O38" t="str">
        <f t="shared" si="3"/>
        <v/>
      </c>
      <c r="Q38">
        <f>COUNTIFS(Optionen!$T$3:$T$8,Leistungsübersicht!$D$9,Optionen!$U$3:$U$8,'Leistungsübersicht - WIP'!E38)</f>
        <v>1</v>
      </c>
      <c r="S38" t="str">
        <f t="shared" si="4"/>
        <v xml:space="preserve">Ehe-Basis [10025/10026] </v>
      </c>
      <c r="T38" t="str">
        <f t="shared" si="5"/>
        <v>99059002012000	Ehefähigkeitszeugnis Ausstellung
99059002012002	Ehefähigkeitszeugnis Ausstellung von Deutschen ohne jemals mit Inlandswohnsitz
99059001104000	Eheschließung Anmeldung (und Voranmeldung)</v>
      </c>
      <c r="U38" t="str">
        <f t="shared" si="6"/>
        <v>Nein</v>
      </c>
      <c r="V38" t="str">
        <f t="shared" si="7"/>
        <v/>
      </c>
      <c r="X38" t="e">
        <f t="shared" si="8"/>
        <v>#N/A</v>
      </c>
      <c r="Y38" t="str" cm="1">
        <f t="array" ref="Y38">IFERROR(INDEX($T$6:$T$305,MATCH(1,COUNTIF($Y$5:Y37,$T$6:$T$305)+($T$6:$T337&lt;&gt;"")*1,0)),"")</f>
        <v/>
      </c>
      <c r="Z38" t="e">
        <f t="shared" si="9"/>
        <v>#N/A</v>
      </c>
      <c r="AA38" t="e">
        <f t="shared" si="10"/>
        <v>#N/A</v>
      </c>
      <c r="AC38" t="str">
        <f>IF(Y38="","",VLOOKUP(Y38,Detaildaten!$F$8:$W$19,18,0))</f>
        <v/>
      </c>
      <c r="AD38" t="str">
        <f>IF(Y38="","",Leistungsübersicht!$D$9)</f>
        <v/>
      </c>
      <c r="AE38" t="str">
        <f>IF(Y38="","",IF(AD38=Optionen!$N$6,Optionen!$N$6,IF(AD38=Optionen!$N$5,Leistungsübersicht!$D$10,IF(AD38=Optionen!$N$4,Leistungsübersicht!$D$10))))</f>
        <v/>
      </c>
      <c r="AF38" t="str">
        <f>IF(Y38="","",IF(AD38=Optionen!$N$4,Leistungsübersicht!$D$11))</f>
        <v/>
      </c>
      <c r="AG38" s="19" t="str">
        <f>_xlfn.IFNA(INDEX(Verteilungsschlüssel!$B$5:$V$35,MATCH('Leistungsübersicht - WIP'!AC38,Verteilungsschlüssel!$B$5:$B$35,0),MATCH('Leistungsübersicht - WIP'!AE38,Verteilungsschlüssel!$B$5:$V$5,0)),"")</f>
        <v/>
      </c>
    </row>
    <row r="39" spans="2:33" x14ac:dyDescent="0.3">
      <c r="B39">
        <v>34</v>
      </c>
      <c r="C39" t="str">
        <f>IF(Detaildaten!AD19="","",Detaildaten!AD19)</f>
        <v>Ja</v>
      </c>
      <c r="D39" t="str">
        <f>IF(Detaildaten!AE19="","",Detaildaten!AE19)</f>
        <v>Ja</v>
      </c>
      <c r="E39" t="str">
        <f>IF(Detaildaten!AC19="","",Detaildaten!AC19)</f>
        <v>Länder</v>
      </c>
      <c r="G39" t="str">
        <f>CONCATENATE(Detaildaten!D19," [",Detaildaten!E19,"] ")</f>
        <v xml:space="preserve">Ehe-Erweitert [10026/10028] </v>
      </c>
      <c r="H39" t="str">
        <f>IF(Detaildaten!F19="","",Detaildaten!F19)</f>
        <v>99059007026000 (Alt 77000000007629)	Eheschließung Nachbeurkundung Beurkundung
99059007026001 (Alt 77000000007630)	Eheschließung Nachbeurkundung Beurkundung von im Ausland geschlossenen Ehen Deutscher
99059007026002 (Alt 77000000007628)	Eheschließung Nachbeurkundung Beurkundung von im Ausland geschlossenen Ehen Deutscher ohne jemals mit Inlandswohnsitz oder gewöhnlichem Aufenthalt
99079003012000	Lebenspartnerschaftsurkunde Ausstellung
99079003012001	Lebenspartnerschaftsurkunde Ausstellung bei Begründung der Lebenspartnerschaft im Ausland
99059004012000	Eheurkunde Ausstellung
99059004012001	Eheurkunde Ausstellung bei Eheschließung im Ausland oder ehemaligen deutschen Gebiet</v>
      </c>
      <c r="I39" t="str">
        <f>Detaildaten!Z19</f>
        <v>Nein</v>
      </c>
      <c r="J39" t="str">
        <f>IF(Detaildaten!AA19="","",Detaildaten!AA19)</f>
        <v/>
      </c>
      <c r="L39" t="str">
        <f t="shared" si="0"/>
        <v xml:space="preserve">Ehe-Erweitert [10026/10028] </v>
      </c>
      <c r="M39" t="str">
        <f t="shared" si="1"/>
        <v>99059007026000 (Alt 77000000007629)	Eheschließung Nachbeurkundung Beurkundung
99059007026001 (Alt 77000000007630)	Eheschließung Nachbeurkundung Beurkundung von im Ausland geschlossenen Ehen Deutscher
99059007026002 (Alt 77000000007628)	Eheschließung Nachbeurkundung Beurkundung von im Ausland geschlossenen Ehen Deutscher ohne jemals mit Inlandswohnsitz oder gewöhnlichem Aufenthalt
99079003012000	Lebenspartnerschaftsurkunde Ausstellung
99079003012001	Lebenspartnerschaftsurkunde Ausstellung bei Begründung der Lebenspartnerschaft im Ausland
99059004012000	Eheurkunde Ausstellung
99059004012001	Eheurkunde Ausstellung bei Eheschließung im Ausland oder ehemaligen deutschen Gebiet</v>
      </c>
      <c r="N39" t="str">
        <f t="shared" si="2"/>
        <v>Nein</v>
      </c>
      <c r="O39" t="str">
        <f t="shared" si="3"/>
        <v/>
      </c>
      <c r="Q39">
        <f>COUNTIFS(Optionen!$T$3:$T$8,Leistungsübersicht!$D$9,Optionen!$U$3:$U$8,'Leistungsübersicht - WIP'!E39)</f>
        <v>1</v>
      </c>
      <c r="S39" t="str">
        <f t="shared" si="4"/>
        <v xml:space="preserve">Ehe-Erweitert [10026/10028] </v>
      </c>
      <c r="T39" t="str">
        <f t="shared" si="5"/>
        <v>99059007026000 (Alt 77000000007629)	Eheschließung Nachbeurkundung Beurkundung
99059007026001 (Alt 77000000007630)	Eheschließung Nachbeurkundung Beurkundung von im Ausland geschlossenen Ehen Deutscher
99059007026002 (Alt 77000000007628)	Eheschließung Nachbeurkundung Beurkundung von im Ausland geschlossenen Ehen Deutscher ohne jemals mit Inlandswohnsitz oder gewöhnlichem Aufenthalt
99079003012000	Lebenspartnerschaftsurkunde Ausstellung
99079003012001	Lebenspartnerschaftsurkunde Ausstellung bei Begründung der Lebenspartnerschaft im Ausland
99059004012000	Eheurkunde Ausstellung
99059004012001	Eheurkunde Ausstellung bei Eheschließung im Ausland oder ehemaligen deutschen Gebiet</v>
      </c>
      <c r="U39" t="str">
        <f t="shared" si="6"/>
        <v>Nein</v>
      </c>
      <c r="V39" t="str">
        <f t="shared" si="7"/>
        <v/>
      </c>
      <c r="X39" t="e">
        <f t="shared" si="8"/>
        <v>#N/A</v>
      </c>
      <c r="Y39" t="str" cm="1">
        <f t="array" ref="Y39">IFERROR(INDEX($T$6:$T$305,MATCH(1,COUNTIF($Y$5:Y38,$T$6:$T$305)+($T$6:$T338&lt;&gt;"")*1,0)),"")</f>
        <v/>
      </c>
      <c r="Z39" t="e">
        <f t="shared" si="9"/>
        <v>#N/A</v>
      </c>
      <c r="AA39" t="e">
        <f t="shared" si="10"/>
        <v>#N/A</v>
      </c>
      <c r="AC39" t="str">
        <f>IF(Y39="","",VLOOKUP(Y39,Detaildaten!$F$8:$W$19,18,0))</f>
        <v/>
      </c>
      <c r="AD39" t="str">
        <f>IF(Y39="","",Leistungsübersicht!$D$9)</f>
        <v/>
      </c>
      <c r="AE39" t="str">
        <f>IF(Y39="","",IF(AD39=Optionen!$N$6,Optionen!$N$6,IF(AD39=Optionen!$N$5,Leistungsübersicht!$D$10,IF(AD39=Optionen!$N$4,Leistungsübersicht!$D$10))))</f>
        <v/>
      </c>
      <c r="AF39" t="str">
        <f>IF(Y39="","",IF(AD39=Optionen!$N$4,Leistungsübersicht!$D$11))</f>
        <v/>
      </c>
      <c r="AG39" s="19" t="str">
        <f>_xlfn.IFNA(INDEX(Verteilungsschlüssel!$B$5:$V$35,MATCH('Leistungsübersicht - WIP'!AC39,Verteilungsschlüssel!$B$5:$B$35,0),MATCH('Leistungsübersicht - WIP'!AE39,Verteilungsschlüssel!$B$5:$V$5,0)),"")</f>
        <v/>
      </c>
    </row>
    <row r="40" spans="2:33" x14ac:dyDescent="0.3">
      <c r="B40">
        <v>35</v>
      </c>
      <c r="C40" t="e">
        <f>IF(Detaildaten!#REF!="","",Detaildaten!#REF!)</f>
        <v>#REF!</v>
      </c>
      <c r="D40" t="e">
        <f>IF(Detaildaten!#REF!="","",Detaildaten!#REF!)</f>
        <v>#REF!</v>
      </c>
      <c r="E40" t="e">
        <f>IF(Detaildaten!#REF!="","",Detaildaten!#REF!)</f>
        <v>#REF!</v>
      </c>
      <c r="G40" t="e">
        <f>CONCATENATE(Detaildaten!#REF!," [",Detaildaten!#REF!,"] ")</f>
        <v>#REF!</v>
      </c>
      <c r="H40" t="e">
        <f>IF(Detaildaten!#REF!="","",Detaildaten!#REF!)</f>
        <v>#REF!</v>
      </c>
      <c r="I40" t="e">
        <f>Detaildaten!#REF!</f>
        <v>#REF!</v>
      </c>
      <c r="J40" t="e">
        <f>IF(Detaildaten!#REF!="","",Detaildaten!#REF!)</f>
        <v>#REF!</v>
      </c>
      <c r="L40" t="e">
        <f t="shared" si="0"/>
        <v>#REF!</v>
      </c>
      <c r="M40" t="e">
        <f t="shared" si="1"/>
        <v>#REF!</v>
      </c>
      <c r="N40" t="e">
        <f t="shared" si="2"/>
        <v>#REF!</v>
      </c>
      <c r="O40" t="e">
        <f t="shared" si="3"/>
        <v>#REF!</v>
      </c>
      <c r="Q40">
        <f>COUNTIFS(Optionen!$T$3:$T$8,Leistungsübersicht!$D$9,Optionen!$U$3:$U$8,'Leistungsübersicht - WIP'!E40)</f>
        <v>0</v>
      </c>
      <c r="S40" t="e">
        <f t="shared" si="4"/>
        <v>#REF!</v>
      </c>
      <c r="T40" t="e">
        <f t="shared" si="5"/>
        <v>#REF!</v>
      </c>
      <c r="U40" t="e">
        <f t="shared" si="6"/>
        <v>#REF!</v>
      </c>
      <c r="V40" t="e">
        <f t="shared" si="7"/>
        <v>#REF!</v>
      </c>
      <c r="X40" t="e">
        <f t="shared" si="8"/>
        <v>#N/A</v>
      </c>
      <c r="Y40" t="str" cm="1">
        <f t="array" ref="Y40">IFERROR(INDEX($T$6:$T$305,MATCH(1,COUNTIF($Y$5:Y39,$T$6:$T$305)+($T$6:$T339&lt;&gt;"")*1,0)),"")</f>
        <v/>
      </c>
      <c r="Z40" t="e">
        <f t="shared" si="9"/>
        <v>#N/A</v>
      </c>
      <c r="AA40" t="e">
        <f t="shared" si="10"/>
        <v>#N/A</v>
      </c>
      <c r="AC40" t="str">
        <f>IF(Y40="","",VLOOKUP(Y40,Detaildaten!$F$8:$W$19,18,0))</f>
        <v/>
      </c>
      <c r="AD40" t="str">
        <f>IF(Y40="","",Leistungsübersicht!$D$9)</f>
        <v/>
      </c>
      <c r="AE40" t="str">
        <f>IF(Y40="","",IF(AD40=Optionen!$N$6,Optionen!$N$6,IF(AD40=Optionen!$N$5,Leistungsübersicht!$D$10,IF(AD40=Optionen!$N$4,Leistungsübersicht!$D$10))))</f>
        <v/>
      </c>
      <c r="AF40" t="str">
        <f>IF(Y40="","",IF(AD40=Optionen!$N$4,Leistungsübersicht!$D$11))</f>
        <v/>
      </c>
      <c r="AG40" s="19" t="str">
        <f>_xlfn.IFNA(INDEX(Verteilungsschlüssel!$B$5:$V$35,MATCH('Leistungsübersicht - WIP'!AC40,Verteilungsschlüssel!$B$5:$B$35,0),MATCH('Leistungsübersicht - WIP'!AE40,Verteilungsschlüssel!$B$5:$V$5,0)),"")</f>
        <v/>
      </c>
    </row>
    <row r="41" spans="2:33" x14ac:dyDescent="0.3">
      <c r="B41">
        <v>36</v>
      </c>
      <c r="C41" t="e">
        <f>IF(Detaildaten!#REF!="","",Detaildaten!#REF!)</f>
        <v>#REF!</v>
      </c>
      <c r="D41" t="e">
        <f>IF(Detaildaten!#REF!="","",Detaildaten!#REF!)</f>
        <v>#REF!</v>
      </c>
      <c r="E41" t="e">
        <f>IF(Detaildaten!#REF!="","",Detaildaten!#REF!)</f>
        <v>#REF!</v>
      </c>
      <c r="G41" t="e">
        <f>CONCATENATE(Detaildaten!#REF!," [",Detaildaten!#REF!,"] ")</f>
        <v>#REF!</v>
      </c>
      <c r="H41" t="e">
        <f>IF(Detaildaten!#REF!="","",Detaildaten!#REF!)</f>
        <v>#REF!</v>
      </c>
      <c r="I41" t="e">
        <f>Detaildaten!#REF!</f>
        <v>#REF!</v>
      </c>
      <c r="J41" t="e">
        <f>IF(Detaildaten!#REF!="","",Detaildaten!#REF!)</f>
        <v>#REF!</v>
      </c>
      <c r="L41" t="e">
        <f t="shared" si="0"/>
        <v>#REF!</v>
      </c>
      <c r="M41" t="e">
        <f t="shared" si="1"/>
        <v>#REF!</v>
      </c>
      <c r="N41" t="e">
        <f t="shared" si="2"/>
        <v>#REF!</v>
      </c>
      <c r="O41" t="e">
        <f t="shared" si="3"/>
        <v>#REF!</v>
      </c>
      <c r="Q41">
        <f>COUNTIFS(Optionen!$T$3:$T$8,Leistungsübersicht!$D$9,Optionen!$U$3:$U$8,'Leistungsübersicht - WIP'!E41)</f>
        <v>0</v>
      </c>
      <c r="S41" t="e">
        <f t="shared" si="4"/>
        <v>#REF!</v>
      </c>
      <c r="T41" t="e">
        <f t="shared" si="5"/>
        <v>#REF!</v>
      </c>
      <c r="U41" t="e">
        <f t="shared" si="6"/>
        <v>#REF!</v>
      </c>
      <c r="V41" t="e">
        <f t="shared" si="7"/>
        <v>#REF!</v>
      </c>
      <c r="X41" t="e">
        <f t="shared" si="8"/>
        <v>#N/A</v>
      </c>
      <c r="Y41" t="str" cm="1">
        <f t="array" ref="Y41">IFERROR(INDEX($T$6:$T$305,MATCH(1,COUNTIF($Y$5:Y40,$T$6:$T$305)+($T$6:$T340&lt;&gt;"")*1,0)),"")</f>
        <v/>
      </c>
      <c r="Z41" t="e">
        <f t="shared" si="9"/>
        <v>#N/A</v>
      </c>
      <c r="AA41" t="e">
        <f t="shared" si="10"/>
        <v>#N/A</v>
      </c>
      <c r="AC41" t="str">
        <f>IF(Y41="","",VLOOKUP(Y41,Detaildaten!$F$8:$W$19,18,0))</f>
        <v/>
      </c>
      <c r="AD41" t="str">
        <f>IF(Y41="","",Leistungsübersicht!$D$9)</f>
        <v/>
      </c>
      <c r="AE41" t="str">
        <f>IF(Y41="","",IF(AD41=Optionen!$N$6,Optionen!$N$6,IF(AD41=Optionen!$N$5,Leistungsübersicht!$D$10,IF(AD41=Optionen!$N$4,Leistungsübersicht!$D$10))))</f>
        <v/>
      </c>
      <c r="AF41" t="str">
        <f>IF(Y41="","",IF(AD41=Optionen!$N$4,Leistungsübersicht!$D$11))</f>
        <v/>
      </c>
      <c r="AG41" s="19" t="str">
        <f>_xlfn.IFNA(INDEX(Verteilungsschlüssel!$B$5:$V$35,MATCH('Leistungsübersicht - WIP'!AC41,Verteilungsschlüssel!$B$5:$B$35,0),MATCH('Leistungsübersicht - WIP'!AE41,Verteilungsschlüssel!$B$5:$V$5,0)),"")</f>
        <v/>
      </c>
    </row>
    <row r="42" spans="2:33" x14ac:dyDescent="0.3">
      <c r="B42">
        <v>37</v>
      </c>
      <c r="C42" t="e">
        <f>IF(Detaildaten!#REF!="","",Detaildaten!#REF!)</f>
        <v>#REF!</v>
      </c>
      <c r="D42" t="e">
        <f>IF(Detaildaten!#REF!="","",Detaildaten!#REF!)</f>
        <v>#REF!</v>
      </c>
      <c r="E42" t="e">
        <f>IF(Detaildaten!#REF!="","",Detaildaten!#REF!)</f>
        <v>#REF!</v>
      </c>
      <c r="G42" t="e">
        <f>CONCATENATE(Detaildaten!#REF!," [",Detaildaten!#REF!,"] ")</f>
        <v>#REF!</v>
      </c>
      <c r="H42" t="e">
        <f>IF(Detaildaten!#REF!="","",Detaildaten!#REF!)</f>
        <v>#REF!</v>
      </c>
      <c r="I42" t="e">
        <f>Detaildaten!#REF!</f>
        <v>#REF!</v>
      </c>
      <c r="J42" t="e">
        <f>IF(Detaildaten!#REF!="","",Detaildaten!#REF!)</f>
        <v>#REF!</v>
      </c>
      <c r="L42" t="e">
        <f t="shared" si="0"/>
        <v>#REF!</v>
      </c>
      <c r="M42" t="e">
        <f t="shared" si="1"/>
        <v>#REF!</v>
      </c>
      <c r="N42" t="e">
        <f t="shared" si="2"/>
        <v>#REF!</v>
      </c>
      <c r="O42" t="e">
        <f t="shared" si="3"/>
        <v>#REF!</v>
      </c>
      <c r="Q42">
        <f>COUNTIFS(Optionen!$T$3:$T$8,Leistungsübersicht!$D$9,Optionen!$U$3:$U$8,'Leistungsübersicht - WIP'!E42)</f>
        <v>0</v>
      </c>
      <c r="S42" t="e">
        <f t="shared" si="4"/>
        <v>#REF!</v>
      </c>
      <c r="T42" t="e">
        <f t="shared" si="5"/>
        <v>#REF!</v>
      </c>
      <c r="U42" t="e">
        <f t="shared" si="6"/>
        <v>#REF!</v>
      </c>
      <c r="V42" t="e">
        <f t="shared" si="7"/>
        <v>#REF!</v>
      </c>
      <c r="X42" t="e">
        <f t="shared" si="8"/>
        <v>#N/A</v>
      </c>
      <c r="Y42" t="str" cm="1">
        <f t="array" ref="Y42">IFERROR(INDEX($T$6:$T$305,MATCH(1,COUNTIF($Y$5:Y41,$T$6:$T$305)+($T$6:$T341&lt;&gt;"")*1,0)),"")</f>
        <v/>
      </c>
      <c r="Z42" t="e">
        <f t="shared" si="9"/>
        <v>#N/A</v>
      </c>
      <c r="AA42" t="e">
        <f t="shared" si="10"/>
        <v>#N/A</v>
      </c>
      <c r="AC42" t="str">
        <f>IF(Y42="","",VLOOKUP(Y42,Detaildaten!$F$8:$W$19,18,0))</f>
        <v/>
      </c>
      <c r="AD42" t="str">
        <f>IF(Y42="","",Leistungsübersicht!$D$9)</f>
        <v/>
      </c>
      <c r="AE42" t="str">
        <f>IF(Y42="","",IF(AD42=Optionen!$N$6,Optionen!$N$6,IF(AD42=Optionen!$N$5,Leistungsübersicht!$D$10,IF(AD42=Optionen!$N$4,Leistungsübersicht!$D$10))))</f>
        <v/>
      </c>
      <c r="AF42" t="str">
        <f>IF(Y42="","",IF(AD42=Optionen!$N$4,Leistungsübersicht!$D$11))</f>
        <v/>
      </c>
      <c r="AG42" s="19" t="str">
        <f>_xlfn.IFNA(INDEX(Verteilungsschlüssel!$B$5:$V$35,MATCH('Leistungsübersicht - WIP'!AC42,Verteilungsschlüssel!$B$5:$B$35,0),MATCH('Leistungsübersicht - WIP'!AE42,Verteilungsschlüssel!$B$5:$V$5,0)),"")</f>
        <v/>
      </c>
    </row>
    <row r="43" spans="2:33" x14ac:dyDescent="0.3">
      <c r="B43">
        <v>38</v>
      </c>
      <c r="C43" t="e">
        <f>IF(Detaildaten!#REF!="","",Detaildaten!#REF!)</f>
        <v>#REF!</v>
      </c>
      <c r="D43" t="e">
        <f>IF(Detaildaten!#REF!="","",Detaildaten!#REF!)</f>
        <v>#REF!</v>
      </c>
      <c r="E43" t="e">
        <f>IF(Detaildaten!#REF!="","",Detaildaten!#REF!)</f>
        <v>#REF!</v>
      </c>
      <c r="G43" t="e">
        <f>CONCATENATE(Detaildaten!#REF!," [",Detaildaten!#REF!,"] ")</f>
        <v>#REF!</v>
      </c>
      <c r="H43" t="e">
        <f>IF(Detaildaten!#REF!="","",Detaildaten!#REF!)</f>
        <v>#REF!</v>
      </c>
      <c r="I43" t="e">
        <f>Detaildaten!#REF!</f>
        <v>#REF!</v>
      </c>
      <c r="J43" t="e">
        <f>IF(Detaildaten!#REF!="","",Detaildaten!#REF!)</f>
        <v>#REF!</v>
      </c>
      <c r="L43" t="e">
        <f t="shared" si="0"/>
        <v>#REF!</v>
      </c>
      <c r="M43" t="e">
        <f t="shared" si="1"/>
        <v>#REF!</v>
      </c>
      <c r="N43" t="e">
        <f t="shared" si="2"/>
        <v>#REF!</v>
      </c>
      <c r="O43" t="e">
        <f t="shared" si="3"/>
        <v>#REF!</v>
      </c>
      <c r="Q43">
        <f>COUNTIFS(Optionen!$T$3:$T$8,Leistungsübersicht!$D$9,Optionen!$U$3:$U$8,'Leistungsübersicht - WIP'!E43)</f>
        <v>0</v>
      </c>
      <c r="S43" t="e">
        <f t="shared" si="4"/>
        <v>#REF!</v>
      </c>
      <c r="T43" t="e">
        <f t="shared" si="5"/>
        <v>#REF!</v>
      </c>
      <c r="U43" t="e">
        <f t="shared" si="6"/>
        <v>#REF!</v>
      </c>
      <c r="V43" t="e">
        <f t="shared" si="7"/>
        <v>#REF!</v>
      </c>
      <c r="X43" t="e">
        <f t="shared" si="8"/>
        <v>#N/A</v>
      </c>
      <c r="Y43" t="str" cm="1">
        <f t="array" ref="Y43">IFERROR(INDEX($T$6:$T$305,MATCH(1,COUNTIF($Y$5:Y42,$T$6:$T$305)+($T$6:$T342&lt;&gt;"")*1,0)),"")</f>
        <v/>
      </c>
      <c r="Z43" t="e">
        <f t="shared" si="9"/>
        <v>#N/A</v>
      </c>
      <c r="AA43" t="e">
        <f t="shared" si="10"/>
        <v>#N/A</v>
      </c>
      <c r="AC43" t="str">
        <f>IF(Y43="","",VLOOKUP(Y43,Detaildaten!$F$8:$W$19,18,0))</f>
        <v/>
      </c>
      <c r="AD43" t="str">
        <f>IF(Y43="","",Leistungsübersicht!$D$9)</f>
        <v/>
      </c>
      <c r="AE43" t="str">
        <f>IF(Y43="","",IF(AD43=Optionen!$N$6,Optionen!$N$6,IF(AD43=Optionen!$N$5,Leistungsübersicht!$D$10,IF(AD43=Optionen!$N$4,Leistungsübersicht!$D$10))))</f>
        <v/>
      </c>
      <c r="AF43" t="str">
        <f>IF(Y43="","",IF(AD43=Optionen!$N$4,Leistungsübersicht!$D$11))</f>
        <v/>
      </c>
      <c r="AG43" s="19" t="str">
        <f>_xlfn.IFNA(INDEX(Verteilungsschlüssel!$B$5:$V$35,MATCH('Leistungsübersicht - WIP'!AC43,Verteilungsschlüssel!$B$5:$B$35,0),MATCH('Leistungsübersicht - WIP'!AE43,Verteilungsschlüssel!$B$5:$V$5,0)),"")</f>
        <v/>
      </c>
    </row>
    <row r="44" spans="2:33" x14ac:dyDescent="0.3">
      <c r="B44">
        <v>39</v>
      </c>
      <c r="C44" t="e">
        <f>IF(Detaildaten!#REF!="","",Detaildaten!#REF!)</f>
        <v>#REF!</v>
      </c>
      <c r="D44" t="e">
        <f>IF(Detaildaten!#REF!="","",Detaildaten!#REF!)</f>
        <v>#REF!</v>
      </c>
      <c r="E44" t="e">
        <f>IF(Detaildaten!#REF!="","",Detaildaten!#REF!)</f>
        <v>#REF!</v>
      </c>
      <c r="G44" t="e">
        <f>CONCATENATE(Detaildaten!#REF!," [",Detaildaten!#REF!,"] ")</f>
        <v>#REF!</v>
      </c>
      <c r="H44" t="e">
        <f>IF(Detaildaten!#REF!="","",Detaildaten!#REF!)</f>
        <v>#REF!</v>
      </c>
      <c r="I44" t="e">
        <f>Detaildaten!#REF!</f>
        <v>#REF!</v>
      </c>
      <c r="J44" t="e">
        <f>IF(Detaildaten!#REF!="","",Detaildaten!#REF!)</f>
        <v>#REF!</v>
      </c>
      <c r="L44" t="e">
        <f t="shared" si="0"/>
        <v>#REF!</v>
      </c>
      <c r="M44" t="e">
        <f t="shared" si="1"/>
        <v>#REF!</v>
      </c>
      <c r="N44" t="e">
        <f t="shared" si="2"/>
        <v>#REF!</v>
      </c>
      <c r="O44" t="e">
        <f t="shared" si="3"/>
        <v>#REF!</v>
      </c>
      <c r="Q44">
        <f>COUNTIFS(Optionen!$T$3:$T$8,Leistungsübersicht!$D$9,Optionen!$U$3:$U$8,'Leistungsübersicht - WIP'!E44)</f>
        <v>0</v>
      </c>
      <c r="S44" t="e">
        <f t="shared" si="4"/>
        <v>#REF!</v>
      </c>
      <c r="T44" t="e">
        <f t="shared" si="5"/>
        <v>#REF!</v>
      </c>
      <c r="U44" t="e">
        <f t="shared" si="6"/>
        <v>#REF!</v>
      </c>
      <c r="V44" t="e">
        <f t="shared" si="7"/>
        <v>#REF!</v>
      </c>
      <c r="X44" t="e">
        <f t="shared" si="8"/>
        <v>#N/A</v>
      </c>
      <c r="Y44" t="str" cm="1">
        <f t="array" ref="Y44">IFERROR(INDEX($T$6:$T$305,MATCH(1,COUNTIF($Y$5:Y43,$T$6:$T$305)+($T$6:$T343&lt;&gt;"")*1,0)),"")</f>
        <v/>
      </c>
      <c r="Z44" t="e">
        <f t="shared" si="9"/>
        <v>#N/A</v>
      </c>
      <c r="AA44" t="e">
        <f t="shared" si="10"/>
        <v>#N/A</v>
      </c>
      <c r="AC44" t="str">
        <f>IF(Y44="","",VLOOKUP(Y44,Detaildaten!$F$8:$W$19,18,0))</f>
        <v/>
      </c>
      <c r="AD44" t="str">
        <f>IF(Y44="","",Leistungsübersicht!$D$9)</f>
        <v/>
      </c>
      <c r="AE44" t="str">
        <f>IF(Y44="","",IF(AD44=Optionen!$N$6,Optionen!$N$6,IF(AD44=Optionen!$N$5,Leistungsübersicht!$D$10,IF(AD44=Optionen!$N$4,Leistungsübersicht!$D$10))))</f>
        <v/>
      </c>
      <c r="AF44" t="str">
        <f>IF(Y44="","",IF(AD44=Optionen!$N$4,Leistungsübersicht!$D$11))</f>
        <v/>
      </c>
      <c r="AG44" s="19" t="str">
        <f>_xlfn.IFNA(INDEX(Verteilungsschlüssel!$B$5:$V$35,MATCH('Leistungsübersicht - WIP'!AC44,Verteilungsschlüssel!$B$5:$B$35,0),MATCH('Leistungsübersicht - WIP'!AE44,Verteilungsschlüssel!$B$5:$V$5,0)),"")</f>
        <v/>
      </c>
    </row>
    <row r="45" spans="2:33" x14ac:dyDescent="0.3">
      <c r="B45">
        <v>40</v>
      </c>
      <c r="C45" t="e">
        <f>IF(Detaildaten!#REF!="","",Detaildaten!#REF!)</f>
        <v>#REF!</v>
      </c>
      <c r="D45" t="e">
        <f>IF(Detaildaten!#REF!="","",Detaildaten!#REF!)</f>
        <v>#REF!</v>
      </c>
      <c r="E45" t="e">
        <f>IF(Detaildaten!#REF!="","",Detaildaten!#REF!)</f>
        <v>#REF!</v>
      </c>
      <c r="G45" t="e">
        <f>CONCATENATE(Detaildaten!#REF!," [",Detaildaten!#REF!,"] ")</f>
        <v>#REF!</v>
      </c>
      <c r="H45" t="e">
        <f>IF(Detaildaten!#REF!="","",Detaildaten!#REF!)</f>
        <v>#REF!</v>
      </c>
      <c r="I45" t="e">
        <f>Detaildaten!#REF!</f>
        <v>#REF!</v>
      </c>
      <c r="J45" t="e">
        <f>IF(Detaildaten!#REF!="","",Detaildaten!#REF!)</f>
        <v>#REF!</v>
      </c>
      <c r="L45" t="e">
        <f t="shared" si="0"/>
        <v>#REF!</v>
      </c>
      <c r="M45" t="e">
        <f t="shared" si="1"/>
        <v>#REF!</v>
      </c>
      <c r="N45" t="e">
        <f t="shared" si="2"/>
        <v>#REF!</v>
      </c>
      <c r="O45" t="e">
        <f t="shared" si="3"/>
        <v>#REF!</v>
      </c>
      <c r="Q45">
        <f>COUNTIFS(Optionen!$T$3:$T$8,Leistungsübersicht!$D$9,Optionen!$U$3:$U$8,'Leistungsübersicht - WIP'!E45)</f>
        <v>0</v>
      </c>
      <c r="S45" t="e">
        <f t="shared" si="4"/>
        <v>#REF!</v>
      </c>
      <c r="T45" t="e">
        <f t="shared" si="5"/>
        <v>#REF!</v>
      </c>
      <c r="U45" t="e">
        <f t="shared" si="6"/>
        <v>#REF!</v>
      </c>
      <c r="V45" t="e">
        <f t="shared" si="7"/>
        <v>#REF!</v>
      </c>
      <c r="X45" t="e">
        <f t="shared" si="8"/>
        <v>#N/A</v>
      </c>
      <c r="Y45" t="str" cm="1">
        <f t="array" ref="Y45">IFERROR(INDEX($T$6:$T$305,MATCH(1,COUNTIF($Y$5:Y44,$T$6:$T$305)+($T$6:$T344&lt;&gt;"")*1,0)),"")</f>
        <v/>
      </c>
      <c r="Z45" t="e">
        <f t="shared" si="9"/>
        <v>#N/A</v>
      </c>
      <c r="AA45" t="e">
        <f t="shared" si="10"/>
        <v>#N/A</v>
      </c>
      <c r="AC45" t="str">
        <f>IF(Y45="","",VLOOKUP(Y45,Detaildaten!$F$8:$W$19,18,0))</f>
        <v/>
      </c>
      <c r="AD45" t="str">
        <f>IF(Y45="","",Leistungsübersicht!$D$9)</f>
        <v/>
      </c>
      <c r="AE45" t="str">
        <f>IF(Y45="","",IF(AD45=Optionen!$N$6,Optionen!$N$6,IF(AD45=Optionen!$N$5,Leistungsübersicht!$D$10,IF(AD45=Optionen!$N$4,Leistungsübersicht!$D$10))))</f>
        <v/>
      </c>
      <c r="AF45" t="str">
        <f>IF(Y45="","",IF(AD45=Optionen!$N$4,Leistungsübersicht!$D$11))</f>
        <v/>
      </c>
      <c r="AG45" s="19" t="str">
        <f>_xlfn.IFNA(INDEX(Verteilungsschlüssel!$B$5:$V$35,MATCH('Leistungsübersicht - WIP'!AC45,Verteilungsschlüssel!$B$5:$B$35,0),MATCH('Leistungsübersicht - WIP'!AE45,Verteilungsschlüssel!$B$5:$V$5,0)),"")</f>
        <v/>
      </c>
    </row>
    <row r="46" spans="2:33" x14ac:dyDescent="0.3">
      <c r="B46">
        <v>41</v>
      </c>
      <c r="C46" t="e">
        <f>IF(Detaildaten!#REF!="","",Detaildaten!#REF!)</f>
        <v>#REF!</v>
      </c>
      <c r="D46" t="e">
        <f>IF(Detaildaten!#REF!="","",Detaildaten!#REF!)</f>
        <v>#REF!</v>
      </c>
      <c r="E46" t="e">
        <f>IF(Detaildaten!#REF!="","",Detaildaten!#REF!)</f>
        <v>#REF!</v>
      </c>
      <c r="G46" t="e">
        <f>CONCATENATE(Detaildaten!#REF!," [",Detaildaten!#REF!,"] ")</f>
        <v>#REF!</v>
      </c>
      <c r="H46" t="e">
        <f>IF(Detaildaten!#REF!="","",Detaildaten!#REF!)</f>
        <v>#REF!</v>
      </c>
      <c r="I46" t="e">
        <f>Detaildaten!#REF!</f>
        <v>#REF!</v>
      </c>
      <c r="J46" t="e">
        <f>IF(Detaildaten!#REF!="","",Detaildaten!#REF!)</f>
        <v>#REF!</v>
      </c>
      <c r="L46" t="e">
        <f t="shared" si="0"/>
        <v>#REF!</v>
      </c>
      <c r="M46" t="e">
        <f t="shared" si="1"/>
        <v>#REF!</v>
      </c>
      <c r="N46" t="e">
        <f t="shared" si="2"/>
        <v>#REF!</v>
      </c>
      <c r="O46" t="e">
        <f t="shared" si="3"/>
        <v>#REF!</v>
      </c>
      <c r="Q46">
        <f>COUNTIFS(Optionen!$T$3:$T$8,Leistungsübersicht!$D$9,Optionen!$U$3:$U$8,'Leistungsübersicht - WIP'!E46)</f>
        <v>0</v>
      </c>
      <c r="S46" t="e">
        <f t="shared" si="4"/>
        <v>#REF!</v>
      </c>
      <c r="T46" t="e">
        <f t="shared" si="5"/>
        <v>#REF!</v>
      </c>
      <c r="U46" t="e">
        <f t="shared" si="6"/>
        <v>#REF!</v>
      </c>
      <c r="V46" t="e">
        <f t="shared" si="7"/>
        <v>#REF!</v>
      </c>
      <c r="X46" t="e">
        <f t="shared" si="8"/>
        <v>#N/A</v>
      </c>
      <c r="Y46" t="str" cm="1">
        <f t="array" ref="Y46">IFERROR(INDEX($T$6:$T$305,MATCH(1,COUNTIF($Y$5:Y45,$T$6:$T$305)+($T$6:$T345&lt;&gt;"")*1,0)),"")</f>
        <v/>
      </c>
      <c r="Z46" t="e">
        <f t="shared" si="9"/>
        <v>#N/A</v>
      </c>
      <c r="AA46" t="e">
        <f t="shared" si="10"/>
        <v>#N/A</v>
      </c>
      <c r="AC46" t="str">
        <f>IF(Y46="","",VLOOKUP(Y46,Detaildaten!$F$8:$W$19,18,0))</f>
        <v/>
      </c>
      <c r="AD46" t="str">
        <f>IF(Y46="","",Leistungsübersicht!$D$9)</f>
        <v/>
      </c>
      <c r="AE46" t="str">
        <f>IF(Y46="","",IF(AD46=Optionen!$N$6,Optionen!$N$6,IF(AD46=Optionen!$N$5,Leistungsübersicht!$D$10,IF(AD46=Optionen!$N$4,Leistungsübersicht!$D$10))))</f>
        <v/>
      </c>
      <c r="AF46" t="str">
        <f>IF(Y46="","",IF(AD46=Optionen!$N$4,Leistungsübersicht!$D$11))</f>
        <v/>
      </c>
      <c r="AG46" s="19" t="str">
        <f>_xlfn.IFNA(INDEX(Verteilungsschlüssel!$B$5:$V$35,MATCH('Leistungsübersicht - WIP'!AC46,Verteilungsschlüssel!$B$5:$B$35,0),MATCH('Leistungsübersicht - WIP'!AE46,Verteilungsschlüssel!$B$5:$V$5,0)),"")</f>
        <v/>
      </c>
    </row>
    <row r="47" spans="2:33" x14ac:dyDescent="0.3">
      <c r="B47">
        <v>42</v>
      </c>
      <c r="C47" t="e">
        <f>IF(Detaildaten!#REF!="","",Detaildaten!#REF!)</f>
        <v>#REF!</v>
      </c>
      <c r="D47" t="e">
        <f>IF(Detaildaten!#REF!="","",Detaildaten!#REF!)</f>
        <v>#REF!</v>
      </c>
      <c r="E47" t="e">
        <f>IF(Detaildaten!#REF!="","",Detaildaten!#REF!)</f>
        <v>#REF!</v>
      </c>
      <c r="G47" t="e">
        <f>CONCATENATE(Detaildaten!#REF!," [",Detaildaten!#REF!,"] ")</f>
        <v>#REF!</v>
      </c>
      <c r="H47" t="e">
        <f>IF(Detaildaten!#REF!="","",Detaildaten!#REF!)</f>
        <v>#REF!</v>
      </c>
      <c r="I47" t="e">
        <f>Detaildaten!#REF!</f>
        <v>#REF!</v>
      </c>
      <c r="J47" t="e">
        <f>IF(Detaildaten!#REF!="","",Detaildaten!#REF!)</f>
        <v>#REF!</v>
      </c>
      <c r="L47" t="e">
        <f t="shared" si="0"/>
        <v>#REF!</v>
      </c>
      <c r="M47" t="e">
        <f t="shared" si="1"/>
        <v>#REF!</v>
      </c>
      <c r="N47" t="e">
        <f t="shared" si="2"/>
        <v>#REF!</v>
      </c>
      <c r="O47" t="e">
        <f t="shared" si="3"/>
        <v>#REF!</v>
      </c>
      <c r="Q47">
        <f>COUNTIFS(Optionen!$T$3:$T$8,Leistungsübersicht!$D$9,Optionen!$U$3:$U$8,'Leistungsübersicht - WIP'!E47)</f>
        <v>0</v>
      </c>
      <c r="S47" t="e">
        <f t="shared" si="4"/>
        <v>#REF!</v>
      </c>
      <c r="T47" t="e">
        <f t="shared" si="5"/>
        <v>#REF!</v>
      </c>
      <c r="U47" t="e">
        <f t="shared" si="6"/>
        <v>#REF!</v>
      </c>
      <c r="V47" t="e">
        <f t="shared" si="7"/>
        <v>#REF!</v>
      </c>
      <c r="X47" t="e">
        <f t="shared" si="8"/>
        <v>#N/A</v>
      </c>
      <c r="Y47" t="str" cm="1">
        <f t="array" ref="Y47">IFERROR(INDEX($T$6:$T$305,MATCH(1,COUNTIF($Y$5:Y46,$T$6:$T$305)+($T$6:$T346&lt;&gt;"")*1,0)),"")</f>
        <v/>
      </c>
      <c r="Z47" t="e">
        <f t="shared" si="9"/>
        <v>#N/A</v>
      </c>
      <c r="AA47" t="e">
        <f t="shared" si="10"/>
        <v>#N/A</v>
      </c>
      <c r="AC47" t="str">
        <f>IF(Y47="","",VLOOKUP(Y47,Detaildaten!$F$8:$W$19,18,0))</f>
        <v/>
      </c>
      <c r="AD47" t="str">
        <f>IF(Y47="","",Leistungsübersicht!$D$9)</f>
        <v/>
      </c>
      <c r="AE47" t="str">
        <f>IF(Y47="","",IF(AD47=Optionen!$N$6,Optionen!$N$6,IF(AD47=Optionen!$N$5,Leistungsübersicht!$D$10,IF(AD47=Optionen!$N$4,Leistungsübersicht!$D$10))))</f>
        <v/>
      </c>
      <c r="AF47" t="str">
        <f>IF(Y47="","",IF(AD47=Optionen!$N$4,Leistungsübersicht!$D$11))</f>
        <v/>
      </c>
      <c r="AG47" s="19" t="str">
        <f>_xlfn.IFNA(INDEX(Verteilungsschlüssel!$B$5:$V$35,MATCH('Leistungsübersicht - WIP'!AC47,Verteilungsschlüssel!$B$5:$B$35,0),MATCH('Leistungsübersicht - WIP'!AE47,Verteilungsschlüssel!$B$5:$V$5,0)),"")</f>
        <v/>
      </c>
    </row>
    <row r="48" spans="2:33" x14ac:dyDescent="0.3">
      <c r="B48">
        <v>43</v>
      </c>
      <c r="C48" t="e">
        <f>IF(Detaildaten!#REF!="","",Detaildaten!#REF!)</f>
        <v>#REF!</v>
      </c>
      <c r="D48" t="e">
        <f>IF(Detaildaten!#REF!="","",Detaildaten!#REF!)</f>
        <v>#REF!</v>
      </c>
      <c r="E48" t="e">
        <f>IF(Detaildaten!#REF!="","",Detaildaten!#REF!)</f>
        <v>#REF!</v>
      </c>
      <c r="G48" t="e">
        <f>CONCATENATE(Detaildaten!#REF!," [",Detaildaten!#REF!,"] ")</f>
        <v>#REF!</v>
      </c>
      <c r="H48" t="e">
        <f>IF(Detaildaten!#REF!="","",Detaildaten!#REF!)</f>
        <v>#REF!</v>
      </c>
      <c r="I48" t="e">
        <f>Detaildaten!#REF!</f>
        <v>#REF!</v>
      </c>
      <c r="J48" t="e">
        <f>IF(Detaildaten!#REF!="","",Detaildaten!#REF!)</f>
        <v>#REF!</v>
      </c>
      <c r="L48" t="e">
        <f t="shared" si="0"/>
        <v>#REF!</v>
      </c>
      <c r="M48" t="e">
        <f t="shared" si="1"/>
        <v>#REF!</v>
      </c>
      <c r="N48" t="e">
        <f t="shared" si="2"/>
        <v>#REF!</v>
      </c>
      <c r="O48" t="e">
        <f t="shared" si="3"/>
        <v>#REF!</v>
      </c>
      <c r="Q48">
        <f>COUNTIFS(Optionen!$T$3:$T$8,Leistungsübersicht!$D$9,Optionen!$U$3:$U$8,'Leistungsübersicht - WIP'!E48)</f>
        <v>0</v>
      </c>
      <c r="S48" t="e">
        <f t="shared" si="4"/>
        <v>#REF!</v>
      </c>
      <c r="T48" t="e">
        <f t="shared" si="5"/>
        <v>#REF!</v>
      </c>
      <c r="U48" t="e">
        <f t="shared" si="6"/>
        <v>#REF!</v>
      </c>
      <c r="V48" t="e">
        <f t="shared" si="7"/>
        <v>#REF!</v>
      </c>
      <c r="X48" t="e">
        <f t="shared" si="8"/>
        <v>#N/A</v>
      </c>
      <c r="Y48" t="str" cm="1">
        <f t="array" ref="Y48">IFERROR(INDEX($T$6:$T$305,MATCH(1,COUNTIF($Y$5:Y47,$T$6:$T$305)+($T$6:$T347&lt;&gt;"")*1,0)),"")</f>
        <v/>
      </c>
      <c r="Z48" t="e">
        <f t="shared" si="9"/>
        <v>#N/A</v>
      </c>
      <c r="AA48" t="e">
        <f t="shared" si="10"/>
        <v>#N/A</v>
      </c>
      <c r="AC48" t="str">
        <f>IF(Y48="","",VLOOKUP(Y48,Detaildaten!$F$8:$W$19,18,0))</f>
        <v/>
      </c>
      <c r="AD48" t="str">
        <f>IF(Y48="","",Leistungsübersicht!$D$9)</f>
        <v/>
      </c>
      <c r="AE48" t="str">
        <f>IF(Y48="","",IF(AD48=Optionen!$N$6,Optionen!$N$6,IF(AD48=Optionen!$N$5,Leistungsübersicht!$D$10,IF(AD48=Optionen!$N$4,Leistungsübersicht!$D$10))))</f>
        <v/>
      </c>
      <c r="AF48" t="str">
        <f>IF(Y48="","",IF(AD48=Optionen!$N$4,Leistungsübersicht!$D$11))</f>
        <v/>
      </c>
      <c r="AG48" s="19" t="str">
        <f>_xlfn.IFNA(INDEX(Verteilungsschlüssel!$B$5:$V$35,MATCH('Leistungsübersicht - WIP'!AC48,Verteilungsschlüssel!$B$5:$B$35,0),MATCH('Leistungsübersicht - WIP'!AE48,Verteilungsschlüssel!$B$5:$V$5,0)),"")</f>
        <v/>
      </c>
    </row>
    <row r="49" spans="2:33" x14ac:dyDescent="0.3">
      <c r="B49">
        <v>44</v>
      </c>
      <c r="C49" t="e">
        <f>IF(Detaildaten!#REF!="","",Detaildaten!#REF!)</f>
        <v>#REF!</v>
      </c>
      <c r="D49" t="e">
        <f>IF(Detaildaten!#REF!="","",Detaildaten!#REF!)</f>
        <v>#REF!</v>
      </c>
      <c r="E49" t="e">
        <f>IF(Detaildaten!#REF!="","",Detaildaten!#REF!)</f>
        <v>#REF!</v>
      </c>
      <c r="G49" t="e">
        <f>CONCATENATE(Detaildaten!#REF!," [",Detaildaten!#REF!,"] ")</f>
        <v>#REF!</v>
      </c>
      <c r="H49" t="e">
        <f>IF(Detaildaten!#REF!="","",Detaildaten!#REF!)</f>
        <v>#REF!</v>
      </c>
      <c r="I49" t="e">
        <f>Detaildaten!#REF!</f>
        <v>#REF!</v>
      </c>
      <c r="J49" t="e">
        <f>IF(Detaildaten!#REF!="","",Detaildaten!#REF!)</f>
        <v>#REF!</v>
      </c>
      <c r="L49" t="e">
        <f t="shared" si="0"/>
        <v>#REF!</v>
      </c>
      <c r="M49" t="e">
        <f t="shared" si="1"/>
        <v>#REF!</v>
      </c>
      <c r="N49" t="e">
        <f t="shared" si="2"/>
        <v>#REF!</v>
      </c>
      <c r="O49" t="e">
        <f t="shared" si="3"/>
        <v>#REF!</v>
      </c>
      <c r="Q49">
        <f>COUNTIFS(Optionen!$T$3:$T$8,Leistungsübersicht!$D$9,Optionen!$U$3:$U$8,'Leistungsübersicht - WIP'!E49)</f>
        <v>0</v>
      </c>
      <c r="S49" t="e">
        <f t="shared" si="4"/>
        <v>#REF!</v>
      </c>
      <c r="T49" t="e">
        <f t="shared" si="5"/>
        <v>#REF!</v>
      </c>
      <c r="U49" t="e">
        <f t="shared" si="6"/>
        <v>#REF!</v>
      </c>
      <c r="V49" t="e">
        <f t="shared" si="7"/>
        <v>#REF!</v>
      </c>
      <c r="X49" t="e">
        <f t="shared" si="8"/>
        <v>#N/A</v>
      </c>
      <c r="Y49" t="str" cm="1">
        <f t="array" ref="Y49">IFERROR(INDEX($T$6:$T$305,MATCH(1,COUNTIF($Y$5:Y48,$T$6:$T$305)+($T$6:$T348&lt;&gt;"")*1,0)),"")</f>
        <v/>
      </c>
      <c r="Z49" t="e">
        <f t="shared" si="9"/>
        <v>#N/A</v>
      </c>
      <c r="AA49" t="e">
        <f t="shared" si="10"/>
        <v>#N/A</v>
      </c>
      <c r="AC49" t="str">
        <f>IF(Y49="","",VLOOKUP(Y49,Detaildaten!$F$8:$W$19,18,0))</f>
        <v/>
      </c>
      <c r="AD49" t="str">
        <f>IF(Y49="","",Leistungsübersicht!$D$9)</f>
        <v/>
      </c>
      <c r="AE49" t="str">
        <f>IF(Y49="","",IF(AD49=Optionen!$N$6,Optionen!$N$6,IF(AD49=Optionen!$N$5,Leistungsübersicht!$D$10,IF(AD49=Optionen!$N$4,Leistungsübersicht!$D$10))))</f>
        <v/>
      </c>
      <c r="AF49" t="str">
        <f>IF(Y49="","",IF(AD49=Optionen!$N$4,Leistungsübersicht!$D$11))</f>
        <v/>
      </c>
      <c r="AG49" s="19" t="str">
        <f>_xlfn.IFNA(INDEX(Verteilungsschlüssel!$B$5:$V$35,MATCH('Leistungsübersicht - WIP'!AC49,Verteilungsschlüssel!$B$5:$B$35,0),MATCH('Leistungsübersicht - WIP'!AE49,Verteilungsschlüssel!$B$5:$V$5,0)),"")</f>
        <v/>
      </c>
    </row>
    <row r="50" spans="2:33" x14ac:dyDescent="0.3">
      <c r="B50">
        <v>45</v>
      </c>
      <c r="C50" t="e">
        <f>IF(Detaildaten!#REF!="","",Detaildaten!#REF!)</f>
        <v>#REF!</v>
      </c>
      <c r="D50" t="e">
        <f>IF(Detaildaten!#REF!="","",Detaildaten!#REF!)</f>
        <v>#REF!</v>
      </c>
      <c r="E50" t="e">
        <f>IF(Detaildaten!#REF!="","",Detaildaten!#REF!)</f>
        <v>#REF!</v>
      </c>
      <c r="G50" t="e">
        <f>CONCATENATE(Detaildaten!#REF!," [",Detaildaten!#REF!,"] ")</f>
        <v>#REF!</v>
      </c>
      <c r="H50" t="e">
        <f>IF(Detaildaten!#REF!="","",Detaildaten!#REF!)</f>
        <v>#REF!</v>
      </c>
      <c r="I50" t="e">
        <f>Detaildaten!#REF!</f>
        <v>#REF!</v>
      </c>
      <c r="J50" t="e">
        <f>IF(Detaildaten!#REF!="","",Detaildaten!#REF!)</f>
        <v>#REF!</v>
      </c>
      <c r="L50" t="e">
        <f t="shared" si="0"/>
        <v>#REF!</v>
      </c>
      <c r="M50" t="e">
        <f t="shared" si="1"/>
        <v>#REF!</v>
      </c>
      <c r="N50" t="e">
        <f t="shared" si="2"/>
        <v>#REF!</v>
      </c>
      <c r="O50" t="e">
        <f t="shared" si="3"/>
        <v>#REF!</v>
      </c>
      <c r="Q50">
        <f>COUNTIFS(Optionen!$T$3:$T$8,Leistungsübersicht!$D$9,Optionen!$U$3:$U$8,'Leistungsübersicht - WIP'!E50)</f>
        <v>0</v>
      </c>
      <c r="S50" t="e">
        <f t="shared" si="4"/>
        <v>#REF!</v>
      </c>
      <c r="T50" t="e">
        <f t="shared" si="5"/>
        <v>#REF!</v>
      </c>
      <c r="U50" t="e">
        <f t="shared" si="6"/>
        <v>#REF!</v>
      </c>
      <c r="V50" t="e">
        <f t="shared" si="7"/>
        <v>#REF!</v>
      </c>
      <c r="X50" t="e">
        <f t="shared" si="8"/>
        <v>#N/A</v>
      </c>
      <c r="Y50" t="str" cm="1">
        <f t="array" ref="Y50">IFERROR(INDEX($T$6:$T$305,MATCH(1,COUNTIF($Y$5:Y49,$T$6:$T$305)+($T$6:$T349&lt;&gt;"")*1,0)),"")</f>
        <v/>
      </c>
      <c r="Z50" t="e">
        <f t="shared" si="9"/>
        <v>#N/A</v>
      </c>
      <c r="AA50" t="e">
        <f t="shared" si="10"/>
        <v>#N/A</v>
      </c>
      <c r="AC50" t="str">
        <f>IF(Y50="","",VLOOKUP(Y50,Detaildaten!$F$8:$W$19,18,0))</f>
        <v/>
      </c>
      <c r="AD50" t="str">
        <f>IF(Y50="","",Leistungsübersicht!$D$9)</f>
        <v/>
      </c>
      <c r="AE50" t="str">
        <f>IF(Y50="","",IF(AD50=Optionen!$N$6,Optionen!$N$6,IF(AD50=Optionen!$N$5,Leistungsübersicht!$D$10,IF(AD50=Optionen!$N$4,Leistungsübersicht!$D$10))))</f>
        <v/>
      </c>
      <c r="AF50" t="str">
        <f>IF(Y50="","",IF(AD50=Optionen!$N$4,Leistungsübersicht!$D$11))</f>
        <v/>
      </c>
      <c r="AG50" s="19" t="str">
        <f>_xlfn.IFNA(INDEX(Verteilungsschlüssel!$B$5:$V$35,MATCH('Leistungsübersicht - WIP'!AC50,Verteilungsschlüssel!$B$5:$B$35,0),MATCH('Leistungsübersicht - WIP'!AE50,Verteilungsschlüssel!$B$5:$V$5,0)),"")</f>
        <v/>
      </c>
    </row>
    <row r="51" spans="2:33" x14ac:dyDescent="0.3">
      <c r="B51">
        <v>46</v>
      </c>
      <c r="C51" t="e">
        <f>IF(Detaildaten!#REF!="","",Detaildaten!#REF!)</f>
        <v>#REF!</v>
      </c>
      <c r="D51" t="e">
        <f>IF(Detaildaten!#REF!="","",Detaildaten!#REF!)</f>
        <v>#REF!</v>
      </c>
      <c r="E51" t="e">
        <f>IF(Detaildaten!#REF!="","",Detaildaten!#REF!)</f>
        <v>#REF!</v>
      </c>
      <c r="G51" t="e">
        <f>CONCATENATE(Detaildaten!#REF!," [",Detaildaten!#REF!,"] ")</f>
        <v>#REF!</v>
      </c>
      <c r="H51" t="e">
        <f>IF(Detaildaten!#REF!="","",Detaildaten!#REF!)</f>
        <v>#REF!</v>
      </c>
      <c r="I51" t="e">
        <f>Detaildaten!#REF!</f>
        <v>#REF!</v>
      </c>
      <c r="J51" t="e">
        <f>IF(Detaildaten!#REF!="","",Detaildaten!#REF!)</f>
        <v>#REF!</v>
      </c>
      <c r="L51" t="e">
        <f t="shared" si="0"/>
        <v>#REF!</v>
      </c>
      <c r="M51" t="e">
        <f t="shared" si="1"/>
        <v>#REF!</v>
      </c>
      <c r="N51" t="e">
        <f t="shared" si="2"/>
        <v>#REF!</v>
      </c>
      <c r="O51" t="e">
        <f t="shared" si="3"/>
        <v>#REF!</v>
      </c>
      <c r="Q51">
        <f>COUNTIFS(Optionen!$T$3:$T$8,Leistungsübersicht!$D$9,Optionen!$U$3:$U$8,'Leistungsübersicht - WIP'!E51)</f>
        <v>0</v>
      </c>
      <c r="S51" t="e">
        <f t="shared" si="4"/>
        <v>#REF!</v>
      </c>
      <c r="T51" t="e">
        <f t="shared" si="5"/>
        <v>#REF!</v>
      </c>
      <c r="U51" t="e">
        <f t="shared" si="6"/>
        <v>#REF!</v>
      </c>
      <c r="V51" t="e">
        <f t="shared" si="7"/>
        <v>#REF!</v>
      </c>
      <c r="X51" t="e">
        <f t="shared" si="8"/>
        <v>#N/A</v>
      </c>
      <c r="Y51" t="str" cm="1">
        <f t="array" ref="Y51">IFERROR(INDEX($T$6:$T$305,MATCH(1,COUNTIF($Y$5:Y50,$T$6:$T$305)+($T$6:$T350&lt;&gt;"")*1,0)),"")</f>
        <v/>
      </c>
      <c r="Z51" t="e">
        <f t="shared" si="9"/>
        <v>#N/A</v>
      </c>
      <c r="AA51" t="e">
        <f t="shared" si="10"/>
        <v>#N/A</v>
      </c>
      <c r="AC51" t="str">
        <f>IF(Y51="","",VLOOKUP(Y51,Detaildaten!$F$8:$W$19,18,0))</f>
        <v/>
      </c>
      <c r="AD51" t="str">
        <f>IF(Y51="","",Leistungsübersicht!$D$9)</f>
        <v/>
      </c>
      <c r="AE51" t="str">
        <f>IF(Y51="","",IF(AD51=Optionen!$N$6,Optionen!$N$6,IF(AD51=Optionen!$N$5,Leistungsübersicht!$D$10,IF(AD51=Optionen!$N$4,Leistungsübersicht!$D$10))))</f>
        <v/>
      </c>
      <c r="AF51" t="str">
        <f>IF(Y51="","",IF(AD51=Optionen!$N$4,Leistungsübersicht!$D$11))</f>
        <v/>
      </c>
      <c r="AG51" s="19" t="str">
        <f>_xlfn.IFNA(INDEX(Verteilungsschlüssel!$B$5:$V$35,MATCH('Leistungsübersicht - WIP'!AC51,Verteilungsschlüssel!$B$5:$B$35,0),MATCH('Leistungsübersicht - WIP'!AE51,Verteilungsschlüssel!$B$5:$V$5,0)),"")</f>
        <v/>
      </c>
    </row>
    <row r="52" spans="2:33" x14ac:dyDescent="0.3">
      <c r="B52">
        <v>47</v>
      </c>
      <c r="C52" t="e">
        <f>IF(Detaildaten!#REF!="","",Detaildaten!#REF!)</f>
        <v>#REF!</v>
      </c>
      <c r="D52" t="e">
        <f>IF(Detaildaten!#REF!="","",Detaildaten!#REF!)</f>
        <v>#REF!</v>
      </c>
      <c r="E52" t="e">
        <f>IF(Detaildaten!#REF!="","",Detaildaten!#REF!)</f>
        <v>#REF!</v>
      </c>
      <c r="G52" t="e">
        <f>CONCATENATE(Detaildaten!#REF!," [",Detaildaten!#REF!,"] ")</f>
        <v>#REF!</v>
      </c>
      <c r="H52" t="e">
        <f>IF(Detaildaten!#REF!="","",Detaildaten!#REF!)</f>
        <v>#REF!</v>
      </c>
      <c r="I52" t="e">
        <f>Detaildaten!#REF!</f>
        <v>#REF!</v>
      </c>
      <c r="J52" t="e">
        <f>IF(Detaildaten!#REF!="","",Detaildaten!#REF!)</f>
        <v>#REF!</v>
      </c>
      <c r="L52" t="e">
        <f t="shared" si="0"/>
        <v>#REF!</v>
      </c>
      <c r="M52" t="e">
        <f t="shared" si="1"/>
        <v>#REF!</v>
      </c>
      <c r="N52" t="e">
        <f t="shared" si="2"/>
        <v>#REF!</v>
      </c>
      <c r="O52" t="e">
        <f t="shared" si="3"/>
        <v>#REF!</v>
      </c>
      <c r="Q52">
        <f>COUNTIFS(Optionen!$T$3:$T$8,Leistungsübersicht!$D$9,Optionen!$U$3:$U$8,'Leistungsübersicht - WIP'!E52)</f>
        <v>0</v>
      </c>
      <c r="S52" t="e">
        <f t="shared" si="4"/>
        <v>#REF!</v>
      </c>
      <c r="T52" t="e">
        <f t="shared" si="5"/>
        <v>#REF!</v>
      </c>
      <c r="U52" t="e">
        <f t="shared" si="6"/>
        <v>#REF!</v>
      </c>
      <c r="V52" t="e">
        <f t="shared" si="7"/>
        <v>#REF!</v>
      </c>
      <c r="X52" t="e">
        <f t="shared" si="8"/>
        <v>#N/A</v>
      </c>
      <c r="Y52" t="str" cm="1">
        <f t="array" ref="Y52">IFERROR(INDEX($T$6:$T$305,MATCH(1,COUNTIF($Y$5:Y51,$T$6:$T$305)+($T$6:$T351&lt;&gt;"")*1,0)),"")</f>
        <v/>
      </c>
      <c r="Z52" t="e">
        <f t="shared" si="9"/>
        <v>#N/A</v>
      </c>
      <c r="AA52" t="e">
        <f t="shared" si="10"/>
        <v>#N/A</v>
      </c>
      <c r="AC52" t="str">
        <f>IF(Y52="","",VLOOKUP(Y52,Detaildaten!$F$8:$W$19,18,0))</f>
        <v/>
      </c>
      <c r="AD52" t="str">
        <f>IF(Y52="","",Leistungsübersicht!$D$9)</f>
        <v/>
      </c>
      <c r="AE52" t="str">
        <f>IF(Y52="","",IF(AD52=Optionen!$N$6,Optionen!$N$6,IF(AD52=Optionen!$N$5,Leistungsübersicht!$D$10,IF(AD52=Optionen!$N$4,Leistungsübersicht!$D$10))))</f>
        <v/>
      </c>
      <c r="AF52" t="str">
        <f>IF(Y52="","",IF(AD52=Optionen!$N$4,Leistungsübersicht!$D$11))</f>
        <v/>
      </c>
      <c r="AG52" s="19" t="str">
        <f>_xlfn.IFNA(INDEX(Verteilungsschlüssel!$B$5:$V$35,MATCH('Leistungsübersicht - WIP'!AC52,Verteilungsschlüssel!$B$5:$B$35,0),MATCH('Leistungsübersicht - WIP'!AE52,Verteilungsschlüssel!$B$5:$V$5,0)),"")</f>
        <v/>
      </c>
    </row>
    <row r="53" spans="2:33" x14ac:dyDescent="0.3">
      <c r="B53">
        <v>48</v>
      </c>
      <c r="C53" t="e">
        <f>IF(Detaildaten!#REF!="","",Detaildaten!#REF!)</f>
        <v>#REF!</v>
      </c>
      <c r="D53" t="e">
        <f>IF(Detaildaten!#REF!="","",Detaildaten!#REF!)</f>
        <v>#REF!</v>
      </c>
      <c r="E53" t="e">
        <f>IF(Detaildaten!#REF!="","",Detaildaten!#REF!)</f>
        <v>#REF!</v>
      </c>
      <c r="G53" t="e">
        <f>CONCATENATE(Detaildaten!#REF!," [",Detaildaten!#REF!,"] ")</f>
        <v>#REF!</v>
      </c>
      <c r="H53" t="e">
        <f>IF(Detaildaten!#REF!="","",Detaildaten!#REF!)</f>
        <v>#REF!</v>
      </c>
      <c r="I53" t="e">
        <f>Detaildaten!#REF!</f>
        <v>#REF!</v>
      </c>
      <c r="J53" t="e">
        <f>IF(Detaildaten!#REF!="","",Detaildaten!#REF!)</f>
        <v>#REF!</v>
      </c>
      <c r="L53" t="e">
        <f t="shared" si="0"/>
        <v>#REF!</v>
      </c>
      <c r="M53" t="e">
        <f t="shared" si="1"/>
        <v>#REF!</v>
      </c>
      <c r="N53" t="e">
        <f t="shared" si="2"/>
        <v>#REF!</v>
      </c>
      <c r="O53" t="e">
        <f t="shared" si="3"/>
        <v>#REF!</v>
      </c>
      <c r="Q53">
        <f>COUNTIFS(Optionen!$T$3:$T$8,Leistungsübersicht!$D$9,Optionen!$U$3:$U$8,'Leistungsübersicht - WIP'!E53)</f>
        <v>0</v>
      </c>
      <c r="S53" t="e">
        <f t="shared" si="4"/>
        <v>#REF!</v>
      </c>
      <c r="T53" t="e">
        <f t="shared" si="5"/>
        <v>#REF!</v>
      </c>
      <c r="U53" t="e">
        <f t="shared" si="6"/>
        <v>#REF!</v>
      </c>
      <c r="V53" t="e">
        <f t="shared" si="7"/>
        <v>#REF!</v>
      </c>
      <c r="X53" t="e">
        <f t="shared" si="8"/>
        <v>#N/A</v>
      </c>
      <c r="Y53" t="str" cm="1">
        <f t="array" ref="Y53">IFERROR(INDEX($T$6:$T$305,MATCH(1,COUNTIF($Y$5:Y52,$T$6:$T$305)+($T$6:$T352&lt;&gt;"")*1,0)),"")</f>
        <v/>
      </c>
      <c r="Z53" t="e">
        <f t="shared" si="9"/>
        <v>#N/A</v>
      </c>
      <c r="AA53" t="e">
        <f t="shared" si="10"/>
        <v>#N/A</v>
      </c>
      <c r="AC53" t="str">
        <f>IF(Y53="","",VLOOKUP(Y53,Detaildaten!$F$8:$W$19,18,0))</f>
        <v/>
      </c>
      <c r="AD53" t="str">
        <f>IF(Y53="","",Leistungsübersicht!$D$9)</f>
        <v/>
      </c>
      <c r="AE53" t="str">
        <f>IF(Y53="","",IF(AD53=Optionen!$N$6,Optionen!$N$6,IF(AD53=Optionen!$N$5,Leistungsübersicht!$D$10,IF(AD53=Optionen!$N$4,Leistungsübersicht!$D$10))))</f>
        <v/>
      </c>
      <c r="AF53" t="str">
        <f>IF(Y53="","",IF(AD53=Optionen!$N$4,Leistungsübersicht!$D$11))</f>
        <v/>
      </c>
      <c r="AG53" s="19" t="str">
        <f>_xlfn.IFNA(INDEX(Verteilungsschlüssel!$B$5:$V$35,MATCH('Leistungsübersicht - WIP'!AC53,Verteilungsschlüssel!$B$5:$B$35,0),MATCH('Leistungsübersicht - WIP'!AE53,Verteilungsschlüssel!$B$5:$V$5,0)),"")</f>
        <v/>
      </c>
    </row>
    <row r="54" spans="2:33" x14ac:dyDescent="0.3">
      <c r="B54">
        <v>49</v>
      </c>
      <c r="C54" t="e">
        <f>IF(Detaildaten!#REF!="","",Detaildaten!#REF!)</f>
        <v>#REF!</v>
      </c>
      <c r="D54" t="e">
        <f>IF(Detaildaten!#REF!="","",Detaildaten!#REF!)</f>
        <v>#REF!</v>
      </c>
      <c r="E54" t="e">
        <f>IF(Detaildaten!#REF!="","",Detaildaten!#REF!)</f>
        <v>#REF!</v>
      </c>
      <c r="G54" t="e">
        <f>CONCATENATE(Detaildaten!#REF!," [",Detaildaten!#REF!,"] ")</f>
        <v>#REF!</v>
      </c>
      <c r="H54" t="e">
        <f>IF(Detaildaten!#REF!="","",Detaildaten!#REF!)</f>
        <v>#REF!</v>
      </c>
      <c r="I54" t="e">
        <f>Detaildaten!#REF!</f>
        <v>#REF!</v>
      </c>
      <c r="J54" t="e">
        <f>IF(Detaildaten!#REF!="","",Detaildaten!#REF!)</f>
        <v>#REF!</v>
      </c>
      <c r="L54" t="e">
        <f t="shared" si="0"/>
        <v>#REF!</v>
      </c>
      <c r="M54" t="e">
        <f t="shared" si="1"/>
        <v>#REF!</v>
      </c>
      <c r="N54" t="e">
        <f t="shared" si="2"/>
        <v>#REF!</v>
      </c>
      <c r="O54" t="e">
        <f t="shared" si="3"/>
        <v>#REF!</v>
      </c>
      <c r="Q54">
        <f>COUNTIFS(Optionen!$T$3:$T$8,Leistungsübersicht!$D$9,Optionen!$U$3:$U$8,'Leistungsübersicht - WIP'!E54)</f>
        <v>0</v>
      </c>
      <c r="S54" t="e">
        <f t="shared" si="4"/>
        <v>#REF!</v>
      </c>
      <c r="T54" t="e">
        <f t="shared" si="5"/>
        <v>#REF!</v>
      </c>
      <c r="U54" t="e">
        <f t="shared" si="6"/>
        <v>#REF!</v>
      </c>
      <c r="V54" t="e">
        <f t="shared" si="7"/>
        <v>#REF!</v>
      </c>
      <c r="X54" t="e">
        <f t="shared" si="8"/>
        <v>#N/A</v>
      </c>
      <c r="Y54" t="str" cm="1">
        <f t="array" ref="Y54">IFERROR(INDEX($T$6:$T$305,MATCH(1,COUNTIF($Y$5:Y53,$T$6:$T$305)+($T$6:$T353&lt;&gt;"")*1,0)),"")</f>
        <v/>
      </c>
      <c r="Z54" t="e">
        <f t="shared" si="9"/>
        <v>#N/A</v>
      </c>
      <c r="AA54" t="e">
        <f t="shared" si="10"/>
        <v>#N/A</v>
      </c>
      <c r="AC54" t="str">
        <f>IF(Y54="","",VLOOKUP(Y54,Detaildaten!$F$8:$W$19,18,0))</f>
        <v/>
      </c>
      <c r="AD54" t="str">
        <f>IF(Y54="","",Leistungsübersicht!$D$9)</f>
        <v/>
      </c>
      <c r="AE54" t="str">
        <f>IF(Y54="","",IF(AD54=Optionen!$N$6,Optionen!$N$6,IF(AD54=Optionen!$N$5,Leistungsübersicht!$D$10,IF(AD54=Optionen!$N$4,Leistungsübersicht!$D$10))))</f>
        <v/>
      </c>
      <c r="AF54" t="str">
        <f>IF(Y54="","",IF(AD54=Optionen!$N$4,Leistungsübersicht!$D$11))</f>
        <v/>
      </c>
      <c r="AG54" s="19" t="str">
        <f>_xlfn.IFNA(INDEX(Verteilungsschlüssel!$B$5:$V$35,MATCH('Leistungsübersicht - WIP'!AC54,Verteilungsschlüssel!$B$5:$B$35,0),MATCH('Leistungsübersicht - WIP'!AE54,Verteilungsschlüssel!$B$5:$V$5,0)),"")</f>
        <v/>
      </c>
    </row>
    <row r="55" spans="2:33" x14ac:dyDescent="0.3">
      <c r="B55">
        <v>50</v>
      </c>
      <c r="C55" t="e">
        <f>IF(Detaildaten!#REF!="","",Detaildaten!#REF!)</f>
        <v>#REF!</v>
      </c>
      <c r="D55" t="e">
        <f>IF(Detaildaten!#REF!="","",Detaildaten!#REF!)</f>
        <v>#REF!</v>
      </c>
      <c r="E55" t="e">
        <f>IF(Detaildaten!#REF!="","",Detaildaten!#REF!)</f>
        <v>#REF!</v>
      </c>
      <c r="G55" t="e">
        <f>CONCATENATE(Detaildaten!#REF!," [",Detaildaten!#REF!,"] ")</f>
        <v>#REF!</v>
      </c>
      <c r="H55" t="e">
        <f>IF(Detaildaten!#REF!="","",Detaildaten!#REF!)</f>
        <v>#REF!</v>
      </c>
      <c r="I55" t="e">
        <f>Detaildaten!#REF!</f>
        <v>#REF!</v>
      </c>
      <c r="J55" t="e">
        <f>IF(Detaildaten!#REF!="","",Detaildaten!#REF!)</f>
        <v>#REF!</v>
      </c>
      <c r="L55" t="e">
        <f t="shared" si="0"/>
        <v>#REF!</v>
      </c>
      <c r="M55" t="e">
        <f t="shared" si="1"/>
        <v>#REF!</v>
      </c>
      <c r="N55" t="e">
        <f t="shared" si="2"/>
        <v>#REF!</v>
      </c>
      <c r="O55" t="e">
        <f t="shared" si="3"/>
        <v>#REF!</v>
      </c>
      <c r="Q55">
        <f>COUNTIFS(Optionen!$T$3:$T$8,Leistungsübersicht!$D$9,Optionen!$U$3:$U$8,'Leistungsübersicht - WIP'!E55)</f>
        <v>0</v>
      </c>
      <c r="S55" t="e">
        <f t="shared" si="4"/>
        <v>#REF!</v>
      </c>
      <c r="T55" t="e">
        <f t="shared" si="5"/>
        <v>#REF!</v>
      </c>
      <c r="U55" t="e">
        <f t="shared" si="6"/>
        <v>#REF!</v>
      </c>
      <c r="V55" t="e">
        <f t="shared" si="7"/>
        <v>#REF!</v>
      </c>
      <c r="X55" t="e">
        <f t="shared" si="8"/>
        <v>#N/A</v>
      </c>
      <c r="Y55" t="str" cm="1">
        <f t="array" ref="Y55">IFERROR(INDEX($T$6:$T$305,MATCH(1,COUNTIF($Y$5:Y54,$T$6:$T$305)+($T$6:$T354&lt;&gt;"")*1,0)),"")</f>
        <v/>
      </c>
      <c r="Z55" t="e">
        <f t="shared" si="9"/>
        <v>#N/A</v>
      </c>
      <c r="AA55" t="e">
        <f t="shared" si="10"/>
        <v>#N/A</v>
      </c>
      <c r="AC55" t="str">
        <f>IF(Y55="","",VLOOKUP(Y55,Detaildaten!$F$8:$W$19,18,0))</f>
        <v/>
      </c>
      <c r="AD55" t="str">
        <f>IF(Y55="","",Leistungsübersicht!$D$9)</f>
        <v/>
      </c>
      <c r="AE55" t="str">
        <f>IF(Y55="","",IF(AD55=Optionen!$N$6,Optionen!$N$6,IF(AD55=Optionen!$N$5,Leistungsübersicht!$D$10,IF(AD55=Optionen!$N$4,Leistungsübersicht!$D$10))))</f>
        <v/>
      </c>
      <c r="AF55" t="str">
        <f>IF(Y55="","",IF(AD55=Optionen!$N$4,Leistungsübersicht!$D$11))</f>
        <v/>
      </c>
      <c r="AG55" s="19" t="str">
        <f>_xlfn.IFNA(INDEX(Verteilungsschlüssel!$B$5:$V$35,MATCH('Leistungsübersicht - WIP'!AC55,Verteilungsschlüssel!$B$5:$B$35,0),MATCH('Leistungsübersicht - WIP'!AE55,Verteilungsschlüssel!$B$5:$V$5,0)),"")</f>
        <v/>
      </c>
    </row>
    <row r="56" spans="2:33" x14ac:dyDescent="0.3">
      <c r="B56">
        <v>51</v>
      </c>
      <c r="C56" t="e">
        <f>IF(Detaildaten!#REF!="","",Detaildaten!#REF!)</f>
        <v>#REF!</v>
      </c>
      <c r="D56" t="e">
        <f>IF(Detaildaten!#REF!="","",Detaildaten!#REF!)</f>
        <v>#REF!</v>
      </c>
      <c r="E56" t="e">
        <f>IF(Detaildaten!#REF!="","",Detaildaten!#REF!)</f>
        <v>#REF!</v>
      </c>
      <c r="G56" t="e">
        <f>CONCATENATE(Detaildaten!#REF!," [",Detaildaten!#REF!,"] ")</f>
        <v>#REF!</v>
      </c>
      <c r="H56" t="e">
        <f>IF(Detaildaten!#REF!="","",Detaildaten!#REF!)</f>
        <v>#REF!</v>
      </c>
      <c r="I56" t="e">
        <f>Detaildaten!#REF!</f>
        <v>#REF!</v>
      </c>
      <c r="J56" t="e">
        <f>IF(Detaildaten!#REF!="","",Detaildaten!#REF!)</f>
        <v>#REF!</v>
      </c>
      <c r="L56" t="e">
        <f t="shared" si="0"/>
        <v>#REF!</v>
      </c>
      <c r="M56" t="e">
        <f t="shared" si="1"/>
        <v>#REF!</v>
      </c>
      <c r="N56" t="e">
        <f t="shared" si="2"/>
        <v>#REF!</v>
      </c>
      <c r="O56" t="e">
        <f t="shared" si="3"/>
        <v>#REF!</v>
      </c>
      <c r="Q56">
        <f>COUNTIFS(Optionen!$T$3:$T$8,Leistungsübersicht!$D$9,Optionen!$U$3:$U$8,'Leistungsübersicht - WIP'!E56)</f>
        <v>0</v>
      </c>
      <c r="S56" t="e">
        <f t="shared" si="4"/>
        <v>#REF!</v>
      </c>
      <c r="T56" t="e">
        <f t="shared" si="5"/>
        <v>#REF!</v>
      </c>
      <c r="U56" t="e">
        <f t="shared" si="6"/>
        <v>#REF!</v>
      </c>
      <c r="V56" t="e">
        <f t="shared" si="7"/>
        <v>#REF!</v>
      </c>
      <c r="X56" t="e">
        <f t="shared" si="8"/>
        <v>#N/A</v>
      </c>
      <c r="Y56" t="str" cm="1">
        <f t="array" ref="Y56">IFERROR(INDEX($T$6:$T$305,MATCH(1,COUNTIF($Y$5:Y55,$T$6:$T$305)+($T$6:$T355&lt;&gt;"")*1,0)),"")</f>
        <v/>
      </c>
      <c r="Z56" t="e">
        <f t="shared" si="9"/>
        <v>#N/A</v>
      </c>
      <c r="AA56" t="e">
        <f t="shared" si="10"/>
        <v>#N/A</v>
      </c>
      <c r="AC56" t="str">
        <f>IF(Y56="","",VLOOKUP(Y56,Detaildaten!$F$8:$W$19,18,0))</f>
        <v/>
      </c>
      <c r="AD56" t="str">
        <f>IF(Y56="","",Leistungsübersicht!$D$9)</f>
        <v/>
      </c>
      <c r="AE56" t="str">
        <f>IF(Y56="","",IF(AD56=Optionen!$N$6,Optionen!$N$6,IF(AD56=Optionen!$N$5,Leistungsübersicht!$D$10,IF(AD56=Optionen!$N$4,Leistungsübersicht!$D$10))))</f>
        <v/>
      </c>
      <c r="AF56" t="str">
        <f>IF(Y56="","",IF(AD56=Optionen!$N$4,Leistungsübersicht!$D$11))</f>
        <v/>
      </c>
      <c r="AG56" s="19" t="str">
        <f>_xlfn.IFNA(INDEX(Verteilungsschlüssel!$B$5:$V$35,MATCH('Leistungsübersicht - WIP'!AC56,Verteilungsschlüssel!$B$5:$B$35,0),MATCH('Leistungsübersicht - WIP'!AE56,Verteilungsschlüssel!$B$5:$V$5,0)),"")</f>
        <v/>
      </c>
    </row>
    <row r="57" spans="2:33" x14ac:dyDescent="0.3">
      <c r="B57">
        <v>52</v>
      </c>
      <c r="C57" t="e">
        <f>IF(Detaildaten!#REF!="","",Detaildaten!#REF!)</f>
        <v>#REF!</v>
      </c>
      <c r="D57" t="e">
        <f>IF(Detaildaten!#REF!="","",Detaildaten!#REF!)</f>
        <v>#REF!</v>
      </c>
      <c r="E57" t="e">
        <f>IF(Detaildaten!#REF!="","",Detaildaten!#REF!)</f>
        <v>#REF!</v>
      </c>
      <c r="G57" t="e">
        <f>CONCATENATE(Detaildaten!#REF!," [",Detaildaten!#REF!,"] ")</f>
        <v>#REF!</v>
      </c>
      <c r="H57" t="e">
        <f>IF(Detaildaten!#REF!="","",Detaildaten!#REF!)</f>
        <v>#REF!</v>
      </c>
      <c r="I57" t="e">
        <f>Detaildaten!#REF!</f>
        <v>#REF!</v>
      </c>
      <c r="J57" t="e">
        <f>IF(Detaildaten!#REF!="","",Detaildaten!#REF!)</f>
        <v>#REF!</v>
      </c>
      <c r="L57" t="e">
        <f t="shared" si="0"/>
        <v>#REF!</v>
      </c>
      <c r="M57" t="e">
        <f t="shared" si="1"/>
        <v>#REF!</v>
      </c>
      <c r="N57" t="e">
        <f t="shared" si="2"/>
        <v>#REF!</v>
      </c>
      <c r="O57" t="e">
        <f t="shared" si="3"/>
        <v>#REF!</v>
      </c>
      <c r="Q57">
        <f>COUNTIFS(Optionen!$T$3:$T$8,Leistungsübersicht!$D$9,Optionen!$U$3:$U$8,'Leistungsübersicht - WIP'!E57)</f>
        <v>0</v>
      </c>
      <c r="S57" t="e">
        <f t="shared" si="4"/>
        <v>#REF!</v>
      </c>
      <c r="T57" t="e">
        <f t="shared" si="5"/>
        <v>#REF!</v>
      </c>
      <c r="U57" t="e">
        <f t="shared" si="6"/>
        <v>#REF!</v>
      </c>
      <c r="V57" t="e">
        <f t="shared" si="7"/>
        <v>#REF!</v>
      </c>
      <c r="X57" t="e">
        <f t="shared" si="8"/>
        <v>#N/A</v>
      </c>
      <c r="Y57" t="str" cm="1">
        <f t="array" ref="Y57">IFERROR(INDEX($T$6:$T$305,MATCH(1,COUNTIF($Y$5:Y56,$T$6:$T$305)+($T$6:$T356&lt;&gt;"")*1,0)),"")</f>
        <v/>
      </c>
      <c r="Z57" t="e">
        <f t="shared" si="9"/>
        <v>#N/A</v>
      </c>
      <c r="AA57" t="e">
        <f t="shared" si="10"/>
        <v>#N/A</v>
      </c>
      <c r="AC57" t="str">
        <f>IF(Y57="","",VLOOKUP(Y57,Detaildaten!$F$8:$W$19,18,0))</f>
        <v/>
      </c>
      <c r="AD57" t="str">
        <f>IF(Y57="","",Leistungsübersicht!$D$9)</f>
        <v/>
      </c>
      <c r="AE57" t="str">
        <f>IF(Y57="","",IF(AD57=Optionen!$N$6,Optionen!$N$6,IF(AD57=Optionen!$N$5,Leistungsübersicht!$D$10,IF(AD57=Optionen!$N$4,Leistungsübersicht!$D$10))))</f>
        <v/>
      </c>
      <c r="AF57" t="str">
        <f>IF(Y57="","",IF(AD57=Optionen!$N$4,Leistungsübersicht!$D$11))</f>
        <v/>
      </c>
      <c r="AG57" s="19" t="str">
        <f>_xlfn.IFNA(INDEX(Verteilungsschlüssel!$B$5:$V$35,MATCH('Leistungsübersicht - WIP'!AC57,Verteilungsschlüssel!$B$5:$B$35,0),MATCH('Leistungsübersicht - WIP'!AE57,Verteilungsschlüssel!$B$5:$V$5,0)),"")</f>
        <v/>
      </c>
    </row>
    <row r="58" spans="2:33" x14ac:dyDescent="0.3">
      <c r="B58">
        <v>53</v>
      </c>
      <c r="C58" t="e">
        <f>IF(Detaildaten!#REF!="","",Detaildaten!#REF!)</f>
        <v>#REF!</v>
      </c>
      <c r="D58" t="e">
        <f>IF(Detaildaten!#REF!="","",Detaildaten!#REF!)</f>
        <v>#REF!</v>
      </c>
      <c r="E58" t="e">
        <f>IF(Detaildaten!#REF!="","",Detaildaten!#REF!)</f>
        <v>#REF!</v>
      </c>
      <c r="G58" t="e">
        <f>CONCATENATE(Detaildaten!#REF!," [",Detaildaten!#REF!,"] ")</f>
        <v>#REF!</v>
      </c>
      <c r="H58" t="e">
        <f>IF(Detaildaten!#REF!="","",Detaildaten!#REF!)</f>
        <v>#REF!</v>
      </c>
      <c r="I58" t="e">
        <f>Detaildaten!#REF!</f>
        <v>#REF!</v>
      </c>
      <c r="J58" t="e">
        <f>IF(Detaildaten!#REF!="","",Detaildaten!#REF!)</f>
        <v>#REF!</v>
      </c>
      <c r="L58" t="e">
        <f t="shared" si="0"/>
        <v>#REF!</v>
      </c>
      <c r="M58" t="e">
        <f t="shared" si="1"/>
        <v>#REF!</v>
      </c>
      <c r="N58" t="e">
        <f t="shared" si="2"/>
        <v>#REF!</v>
      </c>
      <c r="O58" t="e">
        <f t="shared" si="3"/>
        <v>#REF!</v>
      </c>
      <c r="Q58">
        <f>COUNTIFS(Optionen!$T$3:$T$8,Leistungsübersicht!$D$9,Optionen!$U$3:$U$8,'Leistungsübersicht - WIP'!E58)</f>
        <v>0</v>
      </c>
      <c r="S58" t="e">
        <f t="shared" si="4"/>
        <v>#REF!</v>
      </c>
      <c r="T58" t="e">
        <f t="shared" si="5"/>
        <v>#REF!</v>
      </c>
      <c r="U58" t="e">
        <f t="shared" si="6"/>
        <v>#REF!</v>
      </c>
      <c r="V58" t="e">
        <f t="shared" si="7"/>
        <v>#REF!</v>
      </c>
      <c r="X58" t="e">
        <f t="shared" si="8"/>
        <v>#N/A</v>
      </c>
      <c r="Y58" t="str" cm="1">
        <f t="array" ref="Y58">IFERROR(INDEX($T$6:$T$305,MATCH(1,COUNTIF($Y$5:Y57,$T$6:$T$305)+($T$6:$T357&lt;&gt;"")*1,0)),"")</f>
        <v/>
      </c>
      <c r="Z58" t="e">
        <f t="shared" si="9"/>
        <v>#N/A</v>
      </c>
      <c r="AA58" t="e">
        <f t="shared" si="10"/>
        <v>#N/A</v>
      </c>
      <c r="AC58" t="str">
        <f>IF(Y58="","",VLOOKUP(Y58,Detaildaten!$F$8:$W$19,18,0))</f>
        <v/>
      </c>
      <c r="AD58" t="str">
        <f>IF(Y58="","",Leistungsübersicht!$D$9)</f>
        <v/>
      </c>
      <c r="AE58" t="str">
        <f>IF(Y58="","",IF(AD58=Optionen!$N$6,Optionen!$N$6,IF(AD58=Optionen!$N$5,Leistungsübersicht!$D$10,IF(AD58=Optionen!$N$4,Leistungsübersicht!$D$10))))</f>
        <v/>
      </c>
      <c r="AF58" t="str">
        <f>IF(Y58="","",IF(AD58=Optionen!$N$4,Leistungsübersicht!$D$11))</f>
        <v/>
      </c>
      <c r="AG58" s="19" t="str">
        <f>_xlfn.IFNA(INDEX(Verteilungsschlüssel!$B$5:$V$35,MATCH('Leistungsübersicht - WIP'!AC58,Verteilungsschlüssel!$B$5:$B$35,0),MATCH('Leistungsübersicht - WIP'!AE58,Verteilungsschlüssel!$B$5:$V$5,0)),"")</f>
        <v/>
      </c>
    </row>
    <row r="59" spans="2:33" x14ac:dyDescent="0.3">
      <c r="B59">
        <v>54</v>
      </c>
      <c r="C59" t="e">
        <f>IF(Detaildaten!#REF!="","",Detaildaten!#REF!)</f>
        <v>#REF!</v>
      </c>
      <c r="D59" t="e">
        <f>IF(Detaildaten!#REF!="","",Detaildaten!#REF!)</f>
        <v>#REF!</v>
      </c>
      <c r="E59" t="e">
        <f>IF(Detaildaten!#REF!="","",Detaildaten!#REF!)</f>
        <v>#REF!</v>
      </c>
      <c r="G59" t="e">
        <f>CONCATENATE(Detaildaten!#REF!," [",Detaildaten!#REF!,"] ")</f>
        <v>#REF!</v>
      </c>
      <c r="H59" t="e">
        <f>IF(Detaildaten!#REF!="","",Detaildaten!#REF!)</f>
        <v>#REF!</v>
      </c>
      <c r="I59" t="e">
        <f>Detaildaten!#REF!</f>
        <v>#REF!</v>
      </c>
      <c r="J59" t="e">
        <f>IF(Detaildaten!#REF!="","",Detaildaten!#REF!)</f>
        <v>#REF!</v>
      </c>
      <c r="L59" t="e">
        <f t="shared" si="0"/>
        <v>#REF!</v>
      </c>
      <c r="M59" t="e">
        <f t="shared" si="1"/>
        <v>#REF!</v>
      </c>
      <c r="N59" t="e">
        <f t="shared" si="2"/>
        <v>#REF!</v>
      </c>
      <c r="O59" t="e">
        <f t="shared" si="3"/>
        <v>#REF!</v>
      </c>
      <c r="Q59">
        <f>COUNTIFS(Optionen!$T$3:$T$8,Leistungsübersicht!$D$9,Optionen!$U$3:$U$8,'Leistungsübersicht - WIP'!E59)</f>
        <v>0</v>
      </c>
      <c r="S59" t="e">
        <f t="shared" si="4"/>
        <v>#REF!</v>
      </c>
      <c r="T59" t="e">
        <f t="shared" si="5"/>
        <v>#REF!</v>
      </c>
      <c r="U59" t="e">
        <f t="shared" si="6"/>
        <v>#REF!</v>
      </c>
      <c r="V59" t="e">
        <f t="shared" si="7"/>
        <v>#REF!</v>
      </c>
      <c r="X59" t="e">
        <f t="shared" si="8"/>
        <v>#N/A</v>
      </c>
      <c r="Y59" t="str" cm="1">
        <f t="array" ref="Y59">IFERROR(INDEX($T$6:$T$305,MATCH(1,COUNTIF($Y$5:Y58,$T$6:$T$305)+($T$6:$T358&lt;&gt;"")*1,0)),"")</f>
        <v/>
      </c>
      <c r="Z59" t="e">
        <f t="shared" si="9"/>
        <v>#N/A</v>
      </c>
      <c r="AA59" t="e">
        <f t="shared" si="10"/>
        <v>#N/A</v>
      </c>
      <c r="AC59" t="str">
        <f>IF(Y59="","",VLOOKUP(Y59,Detaildaten!$F$8:$W$19,18,0))</f>
        <v/>
      </c>
      <c r="AD59" t="str">
        <f>IF(Y59="","",Leistungsübersicht!$D$9)</f>
        <v/>
      </c>
      <c r="AE59" t="str">
        <f>IF(Y59="","",IF(AD59=Optionen!$N$6,Optionen!$N$6,IF(AD59=Optionen!$N$5,Leistungsübersicht!$D$10,IF(AD59=Optionen!$N$4,Leistungsübersicht!$D$10))))</f>
        <v/>
      </c>
      <c r="AF59" t="str">
        <f>IF(Y59="","",IF(AD59=Optionen!$N$4,Leistungsübersicht!$D$11))</f>
        <v/>
      </c>
      <c r="AG59" s="19" t="str">
        <f>_xlfn.IFNA(INDEX(Verteilungsschlüssel!$B$5:$V$35,MATCH('Leistungsübersicht - WIP'!AC59,Verteilungsschlüssel!$B$5:$B$35,0),MATCH('Leistungsübersicht - WIP'!AE59,Verteilungsschlüssel!$B$5:$V$5,0)),"")</f>
        <v/>
      </c>
    </row>
    <row r="60" spans="2:33" x14ac:dyDescent="0.3">
      <c r="B60">
        <v>55</v>
      </c>
      <c r="C60" t="e">
        <f>IF(Detaildaten!#REF!="","",Detaildaten!#REF!)</f>
        <v>#REF!</v>
      </c>
      <c r="D60" t="e">
        <f>IF(Detaildaten!#REF!="","",Detaildaten!#REF!)</f>
        <v>#REF!</v>
      </c>
      <c r="E60" t="e">
        <f>IF(Detaildaten!#REF!="","",Detaildaten!#REF!)</f>
        <v>#REF!</v>
      </c>
      <c r="G60" t="e">
        <f>CONCATENATE(Detaildaten!#REF!," [",Detaildaten!#REF!,"] ")</f>
        <v>#REF!</v>
      </c>
      <c r="H60" t="e">
        <f>IF(Detaildaten!#REF!="","",Detaildaten!#REF!)</f>
        <v>#REF!</v>
      </c>
      <c r="I60" t="e">
        <f>Detaildaten!#REF!</f>
        <v>#REF!</v>
      </c>
      <c r="J60" t="e">
        <f>IF(Detaildaten!#REF!="","",Detaildaten!#REF!)</f>
        <v>#REF!</v>
      </c>
      <c r="L60" t="e">
        <f t="shared" si="0"/>
        <v>#REF!</v>
      </c>
      <c r="M60" t="e">
        <f t="shared" si="1"/>
        <v>#REF!</v>
      </c>
      <c r="N60" t="e">
        <f t="shared" si="2"/>
        <v>#REF!</v>
      </c>
      <c r="O60" t="e">
        <f t="shared" si="3"/>
        <v>#REF!</v>
      </c>
      <c r="Q60">
        <f>COUNTIFS(Optionen!$T$3:$T$8,Leistungsübersicht!$D$9,Optionen!$U$3:$U$8,'Leistungsübersicht - WIP'!E60)</f>
        <v>0</v>
      </c>
      <c r="S60" t="e">
        <f t="shared" si="4"/>
        <v>#REF!</v>
      </c>
      <c r="T60" t="e">
        <f t="shared" si="5"/>
        <v>#REF!</v>
      </c>
      <c r="U60" t="e">
        <f t="shared" si="6"/>
        <v>#REF!</v>
      </c>
      <c r="V60" t="e">
        <f t="shared" si="7"/>
        <v>#REF!</v>
      </c>
      <c r="X60" t="e">
        <f t="shared" si="8"/>
        <v>#N/A</v>
      </c>
      <c r="Y60" t="str" cm="1">
        <f t="array" ref="Y60">IFERROR(INDEX($T$6:$T$305,MATCH(1,COUNTIF($Y$5:Y59,$T$6:$T$305)+($T$6:$T359&lt;&gt;"")*1,0)),"")</f>
        <v/>
      </c>
      <c r="Z60" t="e">
        <f t="shared" si="9"/>
        <v>#N/A</v>
      </c>
      <c r="AA60" t="e">
        <f t="shared" si="10"/>
        <v>#N/A</v>
      </c>
      <c r="AC60" t="str">
        <f>IF(Y60="","",VLOOKUP(Y60,Detaildaten!$F$8:$W$19,18,0))</f>
        <v/>
      </c>
      <c r="AD60" t="str">
        <f>IF(Y60="","",Leistungsübersicht!$D$9)</f>
        <v/>
      </c>
      <c r="AE60" t="str">
        <f>IF(Y60="","",IF(AD60=Optionen!$N$6,Optionen!$N$6,IF(AD60=Optionen!$N$5,Leistungsübersicht!$D$10,IF(AD60=Optionen!$N$4,Leistungsübersicht!$D$10))))</f>
        <v/>
      </c>
      <c r="AF60" t="str">
        <f>IF(Y60="","",IF(AD60=Optionen!$N$4,Leistungsübersicht!$D$11))</f>
        <v/>
      </c>
      <c r="AG60" s="19" t="str">
        <f>_xlfn.IFNA(INDEX(Verteilungsschlüssel!$B$5:$V$35,MATCH('Leistungsübersicht - WIP'!AC60,Verteilungsschlüssel!$B$5:$B$35,0),MATCH('Leistungsübersicht - WIP'!AE60,Verteilungsschlüssel!$B$5:$V$5,0)),"")</f>
        <v/>
      </c>
    </row>
    <row r="61" spans="2:33" x14ac:dyDescent="0.3">
      <c r="B61">
        <v>56</v>
      </c>
      <c r="C61" t="e">
        <f>IF(Detaildaten!#REF!="","",Detaildaten!#REF!)</f>
        <v>#REF!</v>
      </c>
      <c r="D61" t="e">
        <f>IF(Detaildaten!#REF!="","",Detaildaten!#REF!)</f>
        <v>#REF!</v>
      </c>
      <c r="E61" t="e">
        <f>IF(Detaildaten!#REF!="","",Detaildaten!#REF!)</f>
        <v>#REF!</v>
      </c>
      <c r="G61" t="e">
        <f>CONCATENATE(Detaildaten!#REF!," [",Detaildaten!#REF!,"] ")</f>
        <v>#REF!</v>
      </c>
      <c r="H61" t="e">
        <f>IF(Detaildaten!#REF!="","",Detaildaten!#REF!)</f>
        <v>#REF!</v>
      </c>
      <c r="I61" t="e">
        <f>Detaildaten!#REF!</f>
        <v>#REF!</v>
      </c>
      <c r="J61" t="e">
        <f>IF(Detaildaten!#REF!="","",Detaildaten!#REF!)</f>
        <v>#REF!</v>
      </c>
      <c r="L61" t="e">
        <f t="shared" si="0"/>
        <v>#REF!</v>
      </c>
      <c r="M61" t="e">
        <f t="shared" si="1"/>
        <v>#REF!</v>
      </c>
      <c r="N61" t="e">
        <f t="shared" si="2"/>
        <v>#REF!</v>
      </c>
      <c r="O61" t="e">
        <f t="shared" si="3"/>
        <v>#REF!</v>
      </c>
      <c r="Q61">
        <f>COUNTIFS(Optionen!$T$3:$T$8,Leistungsübersicht!$D$9,Optionen!$U$3:$U$8,'Leistungsübersicht - WIP'!E61)</f>
        <v>0</v>
      </c>
      <c r="S61" t="e">
        <f t="shared" si="4"/>
        <v>#REF!</v>
      </c>
      <c r="T61" t="e">
        <f t="shared" si="5"/>
        <v>#REF!</v>
      </c>
      <c r="U61" t="e">
        <f t="shared" si="6"/>
        <v>#REF!</v>
      </c>
      <c r="V61" t="e">
        <f t="shared" si="7"/>
        <v>#REF!</v>
      </c>
      <c r="X61" t="e">
        <f t="shared" si="8"/>
        <v>#N/A</v>
      </c>
      <c r="Y61" t="str" cm="1">
        <f t="array" ref="Y61">IFERROR(INDEX($T$6:$T$305,MATCH(1,COUNTIF($Y$5:Y60,$T$6:$T$305)+($T$6:$T360&lt;&gt;"")*1,0)),"")</f>
        <v/>
      </c>
      <c r="Z61" t="e">
        <f t="shared" si="9"/>
        <v>#N/A</v>
      </c>
      <c r="AA61" t="e">
        <f t="shared" si="10"/>
        <v>#N/A</v>
      </c>
      <c r="AC61" t="str">
        <f>IF(Y61="","",VLOOKUP(Y61,Detaildaten!$F$8:$W$19,18,0))</f>
        <v/>
      </c>
      <c r="AD61" t="str">
        <f>IF(Y61="","",Leistungsübersicht!$D$9)</f>
        <v/>
      </c>
      <c r="AE61" t="str">
        <f>IF(Y61="","",IF(AD61=Optionen!$N$6,Optionen!$N$6,IF(AD61=Optionen!$N$5,Leistungsübersicht!$D$10,IF(AD61=Optionen!$N$4,Leistungsübersicht!$D$10))))</f>
        <v/>
      </c>
      <c r="AF61" t="str">
        <f>IF(Y61="","",IF(AD61=Optionen!$N$4,Leistungsübersicht!$D$11))</f>
        <v/>
      </c>
      <c r="AG61" s="19" t="str">
        <f>_xlfn.IFNA(INDEX(Verteilungsschlüssel!$B$5:$V$35,MATCH('Leistungsübersicht - WIP'!AC61,Verteilungsschlüssel!$B$5:$B$35,0),MATCH('Leistungsübersicht - WIP'!AE61,Verteilungsschlüssel!$B$5:$V$5,0)),"")</f>
        <v/>
      </c>
    </row>
    <row r="62" spans="2:33" x14ac:dyDescent="0.3">
      <c r="B62">
        <v>57</v>
      </c>
      <c r="C62" t="e">
        <f>IF(Detaildaten!#REF!="","",Detaildaten!#REF!)</f>
        <v>#REF!</v>
      </c>
      <c r="D62" t="e">
        <f>IF(Detaildaten!#REF!="","",Detaildaten!#REF!)</f>
        <v>#REF!</v>
      </c>
      <c r="E62" t="e">
        <f>IF(Detaildaten!#REF!="","",Detaildaten!#REF!)</f>
        <v>#REF!</v>
      </c>
      <c r="G62" t="e">
        <f>CONCATENATE(Detaildaten!#REF!," [",Detaildaten!#REF!,"] ")</f>
        <v>#REF!</v>
      </c>
      <c r="H62" t="e">
        <f>IF(Detaildaten!#REF!="","",Detaildaten!#REF!)</f>
        <v>#REF!</v>
      </c>
      <c r="I62" t="e">
        <f>Detaildaten!#REF!</f>
        <v>#REF!</v>
      </c>
      <c r="J62" t="e">
        <f>IF(Detaildaten!#REF!="","",Detaildaten!#REF!)</f>
        <v>#REF!</v>
      </c>
      <c r="L62" t="e">
        <f t="shared" si="0"/>
        <v>#REF!</v>
      </c>
      <c r="M62" t="e">
        <f t="shared" si="1"/>
        <v>#REF!</v>
      </c>
      <c r="N62" t="e">
        <f t="shared" si="2"/>
        <v>#REF!</v>
      </c>
      <c r="O62" t="e">
        <f t="shared" si="3"/>
        <v>#REF!</v>
      </c>
      <c r="Q62">
        <f>COUNTIFS(Optionen!$T$3:$T$8,Leistungsübersicht!$D$9,Optionen!$U$3:$U$8,'Leistungsübersicht - WIP'!E62)</f>
        <v>0</v>
      </c>
      <c r="S62" t="e">
        <f t="shared" si="4"/>
        <v>#REF!</v>
      </c>
      <c r="T62" t="e">
        <f t="shared" si="5"/>
        <v>#REF!</v>
      </c>
      <c r="U62" t="e">
        <f t="shared" si="6"/>
        <v>#REF!</v>
      </c>
      <c r="V62" t="e">
        <f t="shared" si="7"/>
        <v>#REF!</v>
      </c>
      <c r="X62" t="e">
        <f t="shared" si="8"/>
        <v>#N/A</v>
      </c>
      <c r="Y62" t="str" cm="1">
        <f t="array" ref="Y62">IFERROR(INDEX($T$6:$T$305,MATCH(1,COUNTIF($Y$5:Y61,$T$6:$T$305)+($T$6:$T361&lt;&gt;"")*1,0)),"")</f>
        <v/>
      </c>
      <c r="Z62" t="e">
        <f t="shared" si="9"/>
        <v>#N/A</v>
      </c>
      <c r="AA62" t="e">
        <f t="shared" si="10"/>
        <v>#N/A</v>
      </c>
      <c r="AC62" t="str">
        <f>IF(Y62="","",VLOOKUP(Y62,Detaildaten!$F$8:$W$19,18,0))</f>
        <v/>
      </c>
      <c r="AD62" t="str">
        <f>IF(Y62="","",Leistungsübersicht!$D$9)</f>
        <v/>
      </c>
      <c r="AE62" t="str">
        <f>IF(Y62="","",IF(AD62=Optionen!$N$6,Optionen!$N$6,IF(AD62=Optionen!$N$5,Leistungsübersicht!$D$10,IF(AD62=Optionen!$N$4,Leistungsübersicht!$D$10))))</f>
        <v/>
      </c>
      <c r="AF62" t="str">
        <f>IF(Y62="","",IF(AD62=Optionen!$N$4,Leistungsübersicht!$D$11))</f>
        <v/>
      </c>
      <c r="AG62" s="19" t="str">
        <f>_xlfn.IFNA(INDEX(Verteilungsschlüssel!$B$5:$V$35,MATCH('Leistungsübersicht - WIP'!AC62,Verteilungsschlüssel!$B$5:$B$35,0),MATCH('Leistungsübersicht - WIP'!AE62,Verteilungsschlüssel!$B$5:$V$5,0)),"")</f>
        <v/>
      </c>
    </row>
    <row r="63" spans="2:33" x14ac:dyDescent="0.3">
      <c r="B63">
        <v>58</v>
      </c>
      <c r="C63" t="e">
        <f>IF(Detaildaten!#REF!="","",Detaildaten!#REF!)</f>
        <v>#REF!</v>
      </c>
      <c r="D63" t="e">
        <f>IF(Detaildaten!#REF!="","",Detaildaten!#REF!)</f>
        <v>#REF!</v>
      </c>
      <c r="E63" t="e">
        <f>IF(Detaildaten!#REF!="","",Detaildaten!#REF!)</f>
        <v>#REF!</v>
      </c>
      <c r="G63" t="e">
        <f>CONCATENATE(Detaildaten!#REF!," [",Detaildaten!#REF!,"] ")</f>
        <v>#REF!</v>
      </c>
      <c r="H63" t="e">
        <f>IF(Detaildaten!#REF!="","",Detaildaten!#REF!)</f>
        <v>#REF!</v>
      </c>
      <c r="I63" t="e">
        <f>Detaildaten!#REF!</f>
        <v>#REF!</v>
      </c>
      <c r="J63" t="e">
        <f>IF(Detaildaten!#REF!="","",Detaildaten!#REF!)</f>
        <v>#REF!</v>
      </c>
      <c r="L63" t="e">
        <f t="shared" si="0"/>
        <v>#REF!</v>
      </c>
      <c r="M63" t="e">
        <f t="shared" si="1"/>
        <v>#REF!</v>
      </c>
      <c r="N63" t="e">
        <f t="shared" si="2"/>
        <v>#REF!</v>
      </c>
      <c r="O63" t="e">
        <f t="shared" si="3"/>
        <v>#REF!</v>
      </c>
      <c r="Q63">
        <f>COUNTIFS(Optionen!$T$3:$T$8,Leistungsübersicht!$D$9,Optionen!$U$3:$U$8,'Leistungsübersicht - WIP'!E63)</f>
        <v>0</v>
      </c>
      <c r="S63" t="e">
        <f t="shared" si="4"/>
        <v>#REF!</v>
      </c>
      <c r="T63" t="e">
        <f t="shared" si="5"/>
        <v>#REF!</v>
      </c>
      <c r="U63" t="e">
        <f t="shared" si="6"/>
        <v>#REF!</v>
      </c>
      <c r="V63" t="e">
        <f t="shared" si="7"/>
        <v>#REF!</v>
      </c>
      <c r="X63" t="e">
        <f t="shared" si="8"/>
        <v>#N/A</v>
      </c>
      <c r="Y63" t="str" cm="1">
        <f t="array" ref="Y63">IFERROR(INDEX($T$6:$T$305,MATCH(1,COUNTIF($Y$5:Y62,$T$6:$T$305)+($T$6:$T362&lt;&gt;"")*1,0)),"")</f>
        <v/>
      </c>
      <c r="Z63" t="e">
        <f t="shared" si="9"/>
        <v>#N/A</v>
      </c>
      <c r="AA63" t="e">
        <f t="shared" si="10"/>
        <v>#N/A</v>
      </c>
      <c r="AC63" t="str">
        <f>IF(Y63="","",VLOOKUP(Y63,Detaildaten!$F$8:$W$19,18,0))</f>
        <v/>
      </c>
      <c r="AD63" t="str">
        <f>IF(Y63="","",Leistungsübersicht!$D$9)</f>
        <v/>
      </c>
      <c r="AE63" t="str">
        <f>IF(Y63="","",IF(AD63=Optionen!$N$6,Optionen!$N$6,IF(AD63=Optionen!$N$5,Leistungsübersicht!$D$10,IF(AD63=Optionen!$N$4,Leistungsübersicht!$D$10))))</f>
        <v/>
      </c>
      <c r="AF63" t="str">
        <f>IF(Y63="","",IF(AD63=Optionen!$N$4,Leistungsübersicht!$D$11))</f>
        <v/>
      </c>
      <c r="AG63" s="19" t="str">
        <f>_xlfn.IFNA(INDEX(Verteilungsschlüssel!$B$5:$V$35,MATCH('Leistungsübersicht - WIP'!AC63,Verteilungsschlüssel!$B$5:$B$35,0),MATCH('Leistungsübersicht - WIP'!AE63,Verteilungsschlüssel!$B$5:$V$5,0)),"")</f>
        <v/>
      </c>
    </row>
    <row r="64" spans="2:33" x14ac:dyDescent="0.3">
      <c r="B64">
        <v>59</v>
      </c>
      <c r="C64" t="e">
        <f>IF(Detaildaten!#REF!="","",Detaildaten!#REF!)</f>
        <v>#REF!</v>
      </c>
      <c r="D64" t="e">
        <f>IF(Detaildaten!#REF!="","",Detaildaten!#REF!)</f>
        <v>#REF!</v>
      </c>
      <c r="E64" t="e">
        <f>IF(Detaildaten!#REF!="","",Detaildaten!#REF!)</f>
        <v>#REF!</v>
      </c>
      <c r="G64" t="e">
        <f>CONCATENATE(Detaildaten!#REF!," [",Detaildaten!#REF!,"] ")</f>
        <v>#REF!</v>
      </c>
      <c r="H64" t="e">
        <f>IF(Detaildaten!#REF!="","",Detaildaten!#REF!)</f>
        <v>#REF!</v>
      </c>
      <c r="I64" t="e">
        <f>Detaildaten!#REF!</f>
        <v>#REF!</v>
      </c>
      <c r="J64" t="e">
        <f>IF(Detaildaten!#REF!="","",Detaildaten!#REF!)</f>
        <v>#REF!</v>
      </c>
      <c r="L64" t="e">
        <f t="shared" si="0"/>
        <v>#REF!</v>
      </c>
      <c r="M64" t="e">
        <f t="shared" si="1"/>
        <v>#REF!</v>
      </c>
      <c r="N64" t="e">
        <f t="shared" si="2"/>
        <v>#REF!</v>
      </c>
      <c r="O64" t="e">
        <f t="shared" si="3"/>
        <v>#REF!</v>
      </c>
      <c r="Q64">
        <f>COUNTIFS(Optionen!$T$3:$T$8,Leistungsübersicht!$D$9,Optionen!$U$3:$U$8,'Leistungsübersicht - WIP'!E64)</f>
        <v>0</v>
      </c>
      <c r="S64" t="e">
        <f t="shared" si="4"/>
        <v>#REF!</v>
      </c>
      <c r="T64" t="e">
        <f t="shared" si="5"/>
        <v>#REF!</v>
      </c>
      <c r="U64" t="e">
        <f t="shared" si="6"/>
        <v>#REF!</v>
      </c>
      <c r="V64" t="e">
        <f t="shared" si="7"/>
        <v>#REF!</v>
      </c>
      <c r="X64" t="e">
        <f t="shared" si="8"/>
        <v>#N/A</v>
      </c>
      <c r="Y64" t="str" cm="1">
        <f t="array" ref="Y64">IFERROR(INDEX($T$6:$T$305,MATCH(1,COUNTIF($Y$5:Y63,$T$6:$T$305)+($T$6:$T363&lt;&gt;"")*1,0)),"")</f>
        <v/>
      </c>
      <c r="Z64" t="e">
        <f t="shared" si="9"/>
        <v>#N/A</v>
      </c>
      <c r="AA64" t="e">
        <f t="shared" si="10"/>
        <v>#N/A</v>
      </c>
      <c r="AC64" t="str">
        <f>IF(Y64="","",VLOOKUP(Y64,Detaildaten!$F$8:$W$19,18,0))</f>
        <v/>
      </c>
      <c r="AD64" t="str">
        <f>IF(Y64="","",Leistungsübersicht!$D$9)</f>
        <v/>
      </c>
      <c r="AE64" t="str">
        <f>IF(Y64="","",IF(AD64=Optionen!$N$6,Optionen!$N$6,IF(AD64=Optionen!$N$5,Leistungsübersicht!$D$10,IF(AD64=Optionen!$N$4,Leistungsübersicht!$D$10))))</f>
        <v/>
      </c>
      <c r="AF64" t="str">
        <f>IF(Y64="","",IF(AD64=Optionen!$N$4,Leistungsübersicht!$D$11))</f>
        <v/>
      </c>
      <c r="AG64" s="19" t="str">
        <f>_xlfn.IFNA(INDEX(Verteilungsschlüssel!$B$5:$V$35,MATCH('Leistungsübersicht - WIP'!AC64,Verteilungsschlüssel!$B$5:$B$35,0),MATCH('Leistungsübersicht - WIP'!AE64,Verteilungsschlüssel!$B$5:$V$5,0)),"")</f>
        <v/>
      </c>
    </row>
    <row r="65" spans="2:33" x14ac:dyDescent="0.3">
      <c r="B65">
        <v>60</v>
      </c>
      <c r="C65" t="e">
        <f>IF(Detaildaten!#REF!="","",Detaildaten!#REF!)</f>
        <v>#REF!</v>
      </c>
      <c r="D65" t="e">
        <f>IF(Detaildaten!#REF!="","",Detaildaten!#REF!)</f>
        <v>#REF!</v>
      </c>
      <c r="E65" t="e">
        <f>IF(Detaildaten!#REF!="","",Detaildaten!#REF!)</f>
        <v>#REF!</v>
      </c>
      <c r="G65" t="e">
        <f>CONCATENATE(Detaildaten!#REF!," [",Detaildaten!#REF!,"] ")</f>
        <v>#REF!</v>
      </c>
      <c r="H65" t="e">
        <f>IF(Detaildaten!#REF!="","",Detaildaten!#REF!)</f>
        <v>#REF!</v>
      </c>
      <c r="I65" t="e">
        <f>Detaildaten!#REF!</f>
        <v>#REF!</v>
      </c>
      <c r="J65" t="e">
        <f>IF(Detaildaten!#REF!="","",Detaildaten!#REF!)</f>
        <v>#REF!</v>
      </c>
      <c r="L65" t="e">
        <f t="shared" si="0"/>
        <v>#REF!</v>
      </c>
      <c r="M65" t="e">
        <f t="shared" si="1"/>
        <v>#REF!</v>
      </c>
      <c r="N65" t="e">
        <f t="shared" si="2"/>
        <v>#REF!</v>
      </c>
      <c r="O65" t="e">
        <f t="shared" si="3"/>
        <v>#REF!</v>
      </c>
      <c r="Q65">
        <f>COUNTIFS(Optionen!$T$3:$T$8,Leistungsübersicht!$D$9,Optionen!$U$3:$U$8,'Leistungsübersicht - WIP'!E65)</f>
        <v>0</v>
      </c>
      <c r="S65" t="e">
        <f t="shared" si="4"/>
        <v>#REF!</v>
      </c>
      <c r="T65" t="e">
        <f t="shared" si="5"/>
        <v>#REF!</v>
      </c>
      <c r="U65" t="e">
        <f t="shared" si="6"/>
        <v>#REF!</v>
      </c>
      <c r="V65" t="e">
        <f t="shared" si="7"/>
        <v>#REF!</v>
      </c>
      <c r="X65" t="e">
        <f t="shared" si="8"/>
        <v>#N/A</v>
      </c>
      <c r="Y65" t="str" cm="1">
        <f t="array" ref="Y65">IFERROR(INDEX($T$6:$T$305,MATCH(1,COUNTIF($Y$5:Y64,$T$6:$T$305)+($T$6:$T364&lt;&gt;"")*1,0)),"")</f>
        <v/>
      </c>
      <c r="Z65" t="e">
        <f t="shared" si="9"/>
        <v>#N/A</v>
      </c>
      <c r="AA65" t="e">
        <f t="shared" si="10"/>
        <v>#N/A</v>
      </c>
      <c r="AC65" t="str">
        <f>IF(Y65="","",VLOOKUP(Y65,Detaildaten!$F$8:$W$19,18,0))</f>
        <v/>
      </c>
      <c r="AD65" t="str">
        <f>IF(Y65="","",Leistungsübersicht!$D$9)</f>
        <v/>
      </c>
      <c r="AE65" t="str">
        <f>IF(Y65="","",IF(AD65=Optionen!$N$6,Optionen!$N$6,IF(AD65=Optionen!$N$5,Leistungsübersicht!$D$10,IF(AD65=Optionen!$N$4,Leistungsübersicht!$D$10))))</f>
        <v/>
      </c>
      <c r="AF65" t="str">
        <f>IF(Y65="","",IF(AD65=Optionen!$N$4,Leistungsübersicht!$D$11))</f>
        <v/>
      </c>
      <c r="AG65" s="19" t="str">
        <f>_xlfn.IFNA(INDEX(Verteilungsschlüssel!$B$5:$V$35,MATCH('Leistungsübersicht - WIP'!AC65,Verteilungsschlüssel!$B$5:$B$35,0),MATCH('Leistungsübersicht - WIP'!AE65,Verteilungsschlüssel!$B$5:$V$5,0)),"")</f>
        <v/>
      </c>
    </row>
    <row r="66" spans="2:33" x14ac:dyDescent="0.3">
      <c r="B66">
        <v>61</v>
      </c>
      <c r="C66" t="e">
        <f>IF(Detaildaten!#REF!="","",Detaildaten!#REF!)</f>
        <v>#REF!</v>
      </c>
      <c r="D66" t="e">
        <f>IF(Detaildaten!#REF!="","",Detaildaten!#REF!)</f>
        <v>#REF!</v>
      </c>
      <c r="E66" t="e">
        <f>IF(Detaildaten!#REF!="","",Detaildaten!#REF!)</f>
        <v>#REF!</v>
      </c>
      <c r="G66" t="e">
        <f>CONCATENATE(Detaildaten!#REF!," [",Detaildaten!#REF!,"] ")</f>
        <v>#REF!</v>
      </c>
      <c r="H66" t="e">
        <f>IF(Detaildaten!#REF!="","",Detaildaten!#REF!)</f>
        <v>#REF!</v>
      </c>
      <c r="I66" t="e">
        <f>Detaildaten!#REF!</f>
        <v>#REF!</v>
      </c>
      <c r="J66" t="e">
        <f>IF(Detaildaten!#REF!="","",Detaildaten!#REF!)</f>
        <v>#REF!</v>
      </c>
      <c r="L66" t="e">
        <f t="shared" si="0"/>
        <v>#REF!</v>
      </c>
      <c r="M66" t="e">
        <f t="shared" si="1"/>
        <v>#REF!</v>
      </c>
      <c r="N66" t="e">
        <f t="shared" si="2"/>
        <v>#REF!</v>
      </c>
      <c r="O66" t="e">
        <f t="shared" si="3"/>
        <v>#REF!</v>
      </c>
      <c r="Q66">
        <f>COUNTIFS(Optionen!$T$3:$T$8,Leistungsübersicht!$D$9,Optionen!$U$3:$U$8,'Leistungsübersicht - WIP'!E66)</f>
        <v>0</v>
      </c>
      <c r="S66" t="e">
        <f t="shared" si="4"/>
        <v>#REF!</v>
      </c>
      <c r="T66" t="e">
        <f t="shared" si="5"/>
        <v>#REF!</v>
      </c>
      <c r="U66" t="e">
        <f t="shared" si="6"/>
        <v>#REF!</v>
      </c>
      <c r="V66" t="e">
        <f t="shared" si="7"/>
        <v>#REF!</v>
      </c>
      <c r="X66" t="e">
        <f t="shared" si="8"/>
        <v>#N/A</v>
      </c>
      <c r="Y66" t="str" cm="1">
        <f t="array" ref="Y66">IFERROR(INDEX($T$6:$T$305,MATCH(1,COUNTIF($Y$5:Y65,$T$6:$T$305)+($T$6:$T365&lt;&gt;"")*1,0)),"")</f>
        <v/>
      </c>
      <c r="Z66" t="e">
        <f t="shared" si="9"/>
        <v>#N/A</v>
      </c>
      <c r="AA66" t="e">
        <f t="shared" si="10"/>
        <v>#N/A</v>
      </c>
      <c r="AC66" t="str">
        <f>IF(Y66="","",VLOOKUP(Y66,Detaildaten!$F$8:$W$19,18,0))</f>
        <v/>
      </c>
      <c r="AD66" t="str">
        <f>IF(Y66="","",Leistungsübersicht!$D$9)</f>
        <v/>
      </c>
      <c r="AE66" t="str">
        <f>IF(Y66="","",IF(AD66=Optionen!$N$6,Optionen!$N$6,IF(AD66=Optionen!$N$5,Leistungsübersicht!$D$10,IF(AD66=Optionen!$N$4,Leistungsübersicht!$D$10))))</f>
        <v/>
      </c>
      <c r="AF66" t="str">
        <f>IF(Y66="","",IF(AD66=Optionen!$N$4,Leistungsübersicht!$D$11))</f>
        <v/>
      </c>
      <c r="AG66" s="19" t="str">
        <f>_xlfn.IFNA(INDEX(Verteilungsschlüssel!$B$5:$V$35,MATCH('Leistungsübersicht - WIP'!AC66,Verteilungsschlüssel!$B$5:$B$35,0),MATCH('Leistungsübersicht - WIP'!AE66,Verteilungsschlüssel!$B$5:$V$5,0)),"")</f>
        <v/>
      </c>
    </row>
    <row r="67" spans="2:33" x14ac:dyDescent="0.3">
      <c r="B67">
        <v>62</v>
      </c>
      <c r="C67" t="e">
        <f>IF(Detaildaten!#REF!="","",Detaildaten!#REF!)</f>
        <v>#REF!</v>
      </c>
      <c r="D67" t="e">
        <f>IF(Detaildaten!#REF!="","",Detaildaten!#REF!)</f>
        <v>#REF!</v>
      </c>
      <c r="E67" t="e">
        <f>IF(Detaildaten!#REF!="","",Detaildaten!#REF!)</f>
        <v>#REF!</v>
      </c>
      <c r="G67" t="e">
        <f>CONCATENATE(Detaildaten!#REF!," [",Detaildaten!#REF!,"] ")</f>
        <v>#REF!</v>
      </c>
      <c r="H67" t="e">
        <f>IF(Detaildaten!#REF!="","",Detaildaten!#REF!)</f>
        <v>#REF!</v>
      </c>
      <c r="I67" t="e">
        <f>Detaildaten!#REF!</f>
        <v>#REF!</v>
      </c>
      <c r="J67" t="e">
        <f>IF(Detaildaten!#REF!="","",Detaildaten!#REF!)</f>
        <v>#REF!</v>
      </c>
      <c r="L67" t="e">
        <f t="shared" si="0"/>
        <v>#REF!</v>
      </c>
      <c r="M67" t="e">
        <f t="shared" si="1"/>
        <v>#REF!</v>
      </c>
      <c r="N67" t="e">
        <f t="shared" si="2"/>
        <v>#REF!</v>
      </c>
      <c r="O67" t="e">
        <f t="shared" si="3"/>
        <v>#REF!</v>
      </c>
      <c r="Q67">
        <f>COUNTIFS(Optionen!$T$3:$T$8,Leistungsübersicht!$D$9,Optionen!$U$3:$U$8,'Leistungsübersicht - WIP'!E67)</f>
        <v>0</v>
      </c>
      <c r="S67" t="e">
        <f t="shared" si="4"/>
        <v>#REF!</v>
      </c>
      <c r="T67" t="e">
        <f t="shared" si="5"/>
        <v>#REF!</v>
      </c>
      <c r="U67" t="e">
        <f t="shared" si="6"/>
        <v>#REF!</v>
      </c>
      <c r="V67" t="e">
        <f t="shared" si="7"/>
        <v>#REF!</v>
      </c>
      <c r="X67" t="e">
        <f t="shared" si="8"/>
        <v>#N/A</v>
      </c>
      <c r="Y67" t="str" cm="1">
        <f t="array" ref="Y67">IFERROR(INDEX($T$6:$T$305,MATCH(1,COUNTIF($Y$5:Y66,$T$6:$T$305)+($T$6:$T366&lt;&gt;"")*1,0)),"")</f>
        <v/>
      </c>
      <c r="Z67" t="e">
        <f t="shared" si="9"/>
        <v>#N/A</v>
      </c>
      <c r="AA67" t="e">
        <f t="shared" si="10"/>
        <v>#N/A</v>
      </c>
      <c r="AC67" t="str">
        <f>IF(Y67="","",VLOOKUP(Y67,Detaildaten!$F$8:$W$19,18,0))</f>
        <v/>
      </c>
      <c r="AD67" t="str">
        <f>IF(Y67="","",Leistungsübersicht!$D$9)</f>
        <v/>
      </c>
      <c r="AE67" t="str">
        <f>IF(Y67="","",IF(AD67=Optionen!$N$6,Optionen!$N$6,IF(AD67=Optionen!$N$5,Leistungsübersicht!$D$10,IF(AD67=Optionen!$N$4,Leistungsübersicht!$D$10))))</f>
        <v/>
      </c>
      <c r="AF67" t="str">
        <f>IF(Y67="","",IF(AD67=Optionen!$N$4,Leistungsübersicht!$D$11))</f>
        <v/>
      </c>
      <c r="AG67" s="19" t="str">
        <f>_xlfn.IFNA(INDEX(Verteilungsschlüssel!$B$5:$V$35,MATCH('Leistungsübersicht - WIP'!AC67,Verteilungsschlüssel!$B$5:$B$35,0),MATCH('Leistungsübersicht - WIP'!AE67,Verteilungsschlüssel!$B$5:$V$5,0)),"")</f>
        <v/>
      </c>
    </row>
    <row r="68" spans="2:33" x14ac:dyDescent="0.3">
      <c r="B68">
        <v>63</v>
      </c>
      <c r="C68" t="e">
        <f>IF(Detaildaten!#REF!="","",Detaildaten!#REF!)</f>
        <v>#REF!</v>
      </c>
      <c r="D68" t="e">
        <f>IF(Detaildaten!#REF!="","",Detaildaten!#REF!)</f>
        <v>#REF!</v>
      </c>
      <c r="E68" t="e">
        <f>IF(Detaildaten!#REF!="","",Detaildaten!#REF!)</f>
        <v>#REF!</v>
      </c>
      <c r="G68" t="e">
        <f>CONCATENATE(Detaildaten!#REF!," [",Detaildaten!#REF!,"] ")</f>
        <v>#REF!</v>
      </c>
      <c r="H68" t="e">
        <f>IF(Detaildaten!#REF!="","",Detaildaten!#REF!)</f>
        <v>#REF!</v>
      </c>
      <c r="I68" t="e">
        <f>Detaildaten!#REF!</f>
        <v>#REF!</v>
      </c>
      <c r="J68" t="e">
        <f>IF(Detaildaten!#REF!="","",Detaildaten!#REF!)</f>
        <v>#REF!</v>
      </c>
      <c r="L68" t="e">
        <f t="shared" si="0"/>
        <v>#REF!</v>
      </c>
      <c r="M68" t="e">
        <f t="shared" si="1"/>
        <v>#REF!</v>
      </c>
      <c r="N68" t="e">
        <f t="shared" si="2"/>
        <v>#REF!</v>
      </c>
      <c r="O68" t="e">
        <f t="shared" si="3"/>
        <v>#REF!</v>
      </c>
      <c r="Q68">
        <f>COUNTIFS(Optionen!$T$3:$T$8,Leistungsübersicht!$D$9,Optionen!$U$3:$U$8,'Leistungsübersicht - WIP'!E68)</f>
        <v>0</v>
      </c>
      <c r="S68" t="e">
        <f t="shared" si="4"/>
        <v>#REF!</v>
      </c>
      <c r="T68" t="e">
        <f t="shared" si="5"/>
        <v>#REF!</v>
      </c>
      <c r="U68" t="e">
        <f t="shared" si="6"/>
        <v>#REF!</v>
      </c>
      <c r="V68" t="e">
        <f t="shared" si="7"/>
        <v>#REF!</v>
      </c>
      <c r="X68" t="e">
        <f t="shared" si="8"/>
        <v>#N/A</v>
      </c>
      <c r="Y68" t="str" cm="1">
        <f t="array" ref="Y68">IFERROR(INDEX($T$6:$T$305,MATCH(1,COUNTIF($Y$5:Y67,$T$6:$T$305)+($T$6:$T367&lt;&gt;"")*1,0)),"")</f>
        <v/>
      </c>
      <c r="Z68" t="e">
        <f t="shared" si="9"/>
        <v>#N/A</v>
      </c>
      <c r="AA68" t="e">
        <f t="shared" si="10"/>
        <v>#N/A</v>
      </c>
      <c r="AC68" t="str">
        <f>IF(Y68="","",VLOOKUP(Y68,Detaildaten!$F$8:$W$19,18,0))</f>
        <v/>
      </c>
      <c r="AD68" t="str">
        <f>IF(Y68="","",Leistungsübersicht!$D$9)</f>
        <v/>
      </c>
      <c r="AE68" t="str">
        <f>IF(Y68="","",IF(AD68=Optionen!$N$6,Optionen!$N$6,IF(AD68=Optionen!$N$5,Leistungsübersicht!$D$10,IF(AD68=Optionen!$N$4,Leistungsübersicht!$D$10))))</f>
        <v/>
      </c>
      <c r="AF68" t="str">
        <f>IF(Y68="","",IF(AD68=Optionen!$N$4,Leistungsübersicht!$D$11))</f>
        <v/>
      </c>
      <c r="AG68" s="19" t="str">
        <f>_xlfn.IFNA(INDEX(Verteilungsschlüssel!$B$5:$V$35,MATCH('Leistungsübersicht - WIP'!AC68,Verteilungsschlüssel!$B$5:$B$35,0),MATCH('Leistungsübersicht - WIP'!AE68,Verteilungsschlüssel!$B$5:$V$5,0)),"")</f>
        <v/>
      </c>
    </row>
    <row r="69" spans="2:33" x14ac:dyDescent="0.3">
      <c r="B69">
        <v>64</v>
      </c>
      <c r="C69" t="e">
        <f>IF(Detaildaten!#REF!="","",Detaildaten!#REF!)</f>
        <v>#REF!</v>
      </c>
      <c r="D69" t="e">
        <f>IF(Detaildaten!#REF!="","",Detaildaten!#REF!)</f>
        <v>#REF!</v>
      </c>
      <c r="E69" t="e">
        <f>IF(Detaildaten!#REF!="","",Detaildaten!#REF!)</f>
        <v>#REF!</v>
      </c>
      <c r="G69" t="e">
        <f>CONCATENATE(Detaildaten!#REF!," [",Detaildaten!#REF!,"] ")</f>
        <v>#REF!</v>
      </c>
      <c r="H69" t="e">
        <f>IF(Detaildaten!#REF!="","",Detaildaten!#REF!)</f>
        <v>#REF!</v>
      </c>
      <c r="I69" t="e">
        <f>Detaildaten!#REF!</f>
        <v>#REF!</v>
      </c>
      <c r="J69" t="e">
        <f>IF(Detaildaten!#REF!="","",Detaildaten!#REF!)</f>
        <v>#REF!</v>
      </c>
      <c r="L69" t="e">
        <f t="shared" si="0"/>
        <v>#REF!</v>
      </c>
      <c r="M69" t="e">
        <f t="shared" si="1"/>
        <v>#REF!</v>
      </c>
      <c r="N69" t="e">
        <f t="shared" si="2"/>
        <v>#REF!</v>
      </c>
      <c r="O69" t="e">
        <f t="shared" si="3"/>
        <v>#REF!</v>
      </c>
      <c r="Q69">
        <f>COUNTIFS(Optionen!$T$3:$T$8,Leistungsübersicht!$D$9,Optionen!$U$3:$U$8,'Leistungsübersicht - WIP'!E69)</f>
        <v>0</v>
      </c>
      <c r="S69" t="e">
        <f t="shared" si="4"/>
        <v>#REF!</v>
      </c>
      <c r="T69" t="e">
        <f t="shared" si="5"/>
        <v>#REF!</v>
      </c>
      <c r="U69" t="e">
        <f t="shared" si="6"/>
        <v>#REF!</v>
      </c>
      <c r="V69" t="e">
        <f t="shared" si="7"/>
        <v>#REF!</v>
      </c>
      <c r="X69" t="e">
        <f t="shared" si="8"/>
        <v>#N/A</v>
      </c>
      <c r="Y69" t="str" cm="1">
        <f t="array" ref="Y69">IFERROR(INDEX($T$6:$T$305,MATCH(1,COUNTIF($Y$5:Y68,$T$6:$T$305)+($T$6:$T368&lt;&gt;"")*1,0)),"")</f>
        <v/>
      </c>
      <c r="Z69" t="e">
        <f t="shared" si="9"/>
        <v>#N/A</v>
      </c>
      <c r="AA69" t="e">
        <f t="shared" si="10"/>
        <v>#N/A</v>
      </c>
      <c r="AC69" t="str">
        <f>IF(Y69="","",VLOOKUP(Y69,Detaildaten!$F$8:$W$19,18,0))</f>
        <v/>
      </c>
      <c r="AD69" t="str">
        <f>IF(Y69="","",Leistungsübersicht!$D$9)</f>
        <v/>
      </c>
      <c r="AE69" t="str">
        <f>IF(Y69="","",IF(AD69=Optionen!$N$6,Optionen!$N$6,IF(AD69=Optionen!$N$5,Leistungsübersicht!$D$10,IF(AD69=Optionen!$N$4,Leistungsübersicht!$D$10))))</f>
        <v/>
      </c>
      <c r="AF69" t="str">
        <f>IF(Y69="","",IF(AD69=Optionen!$N$4,Leistungsübersicht!$D$11))</f>
        <v/>
      </c>
      <c r="AG69" s="19" t="str">
        <f>_xlfn.IFNA(INDEX(Verteilungsschlüssel!$B$5:$V$35,MATCH('Leistungsübersicht - WIP'!AC69,Verteilungsschlüssel!$B$5:$B$35,0),MATCH('Leistungsübersicht - WIP'!AE69,Verteilungsschlüssel!$B$5:$V$5,0)),"")</f>
        <v/>
      </c>
    </row>
    <row r="70" spans="2:33" x14ac:dyDescent="0.3">
      <c r="B70">
        <v>65</v>
      </c>
      <c r="C70" t="e">
        <f>IF(Detaildaten!#REF!="","",Detaildaten!#REF!)</f>
        <v>#REF!</v>
      </c>
      <c r="D70" t="e">
        <f>IF(Detaildaten!#REF!="","",Detaildaten!#REF!)</f>
        <v>#REF!</v>
      </c>
      <c r="E70" t="e">
        <f>IF(Detaildaten!#REF!="","",Detaildaten!#REF!)</f>
        <v>#REF!</v>
      </c>
      <c r="G70" t="e">
        <f>CONCATENATE(Detaildaten!#REF!," [",Detaildaten!#REF!,"] ")</f>
        <v>#REF!</v>
      </c>
      <c r="H70" t="e">
        <f>IF(Detaildaten!#REF!="","",Detaildaten!#REF!)</f>
        <v>#REF!</v>
      </c>
      <c r="I70" t="e">
        <f>Detaildaten!#REF!</f>
        <v>#REF!</v>
      </c>
      <c r="J70" t="e">
        <f>IF(Detaildaten!#REF!="","",Detaildaten!#REF!)</f>
        <v>#REF!</v>
      </c>
      <c r="L70" t="e">
        <f t="shared" si="0"/>
        <v>#REF!</v>
      </c>
      <c r="M70" t="e">
        <f t="shared" si="1"/>
        <v>#REF!</v>
      </c>
      <c r="N70" t="e">
        <f t="shared" si="2"/>
        <v>#REF!</v>
      </c>
      <c r="O70" t="e">
        <f t="shared" si="3"/>
        <v>#REF!</v>
      </c>
      <c r="Q70">
        <f>COUNTIFS(Optionen!$T$3:$T$8,Leistungsübersicht!$D$9,Optionen!$U$3:$U$8,'Leistungsübersicht - WIP'!E70)</f>
        <v>0</v>
      </c>
      <c r="S70" t="e">
        <f t="shared" si="4"/>
        <v>#REF!</v>
      </c>
      <c r="T70" t="e">
        <f t="shared" si="5"/>
        <v>#REF!</v>
      </c>
      <c r="U70" t="e">
        <f t="shared" si="6"/>
        <v>#REF!</v>
      </c>
      <c r="V70" t="e">
        <f t="shared" si="7"/>
        <v>#REF!</v>
      </c>
      <c r="X70" t="e">
        <f t="shared" si="8"/>
        <v>#N/A</v>
      </c>
      <c r="Y70" t="str" cm="1">
        <f t="array" ref="Y70">IFERROR(INDEX($T$6:$T$305,MATCH(1,COUNTIF($Y$5:Y69,$T$6:$T$305)+($T$6:$T369&lt;&gt;"")*1,0)),"")</f>
        <v/>
      </c>
      <c r="Z70" t="e">
        <f t="shared" si="9"/>
        <v>#N/A</v>
      </c>
      <c r="AA70" t="e">
        <f t="shared" si="10"/>
        <v>#N/A</v>
      </c>
      <c r="AC70" t="str">
        <f>IF(Y70="","",VLOOKUP(Y70,Detaildaten!$F$8:$W$19,18,0))</f>
        <v/>
      </c>
      <c r="AD70" t="str">
        <f>IF(Y70="","",Leistungsübersicht!$D$9)</f>
        <v/>
      </c>
      <c r="AE70" t="str">
        <f>IF(Y70="","",IF(AD70=Optionen!$N$6,Optionen!$N$6,IF(AD70=Optionen!$N$5,Leistungsübersicht!$D$10,IF(AD70=Optionen!$N$4,Leistungsübersicht!$D$10))))</f>
        <v/>
      </c>
      <c r="AF70" t="str">
        <f>IF(Y70="","",IF(AD70=Optionen!$N$4,Leistungsübersicht!$D$11))</f>
        <v/>
      </c>
      <c r="AG70" s="19" t="str">
        <f>_xlfn.IFNA(INDEX(Verteilungsschlüssel!$B$5:$V$35,MATCH('Leistungsübersicht - WIP'!AC70,Verteilungsschlüssel!$B$5:$B$35,0),MATCH('Leistungsübersicht - WIP'!AE70,Verteilungsschlüssel!$B$5:$V$5,0)),"")</f>
        <v/>
      </c>
    </row>
    <row r="71" spans="2:33" x14ac:dyDescent="0.3">
      <c r="B71">
        <v>66</v>
      </c>
      <c r="C71" t="e">
        <f>IF(Detaildaten!#REF!="","",Detaildaten!#REF!)</f>
        <v>#REF!</v>
      </c>
      <c r="D71" t="e">
        <f>IF(Detaildaten!#REF!="","",Detaildaten!#REF!)</f>
        <v>#REF!</v>
      </c>
      <c r="E71" t="e">
        <f>IF(Detaildaten!#REF!="","",Detaildaten!#REF!)</f>
        <v>#REF!</v>
      </c>
      <c r="G71" t="e">
        <f>CONCATENATE(Detaildaten!#REF!," [",Detaildaten!#REF!,"] ")</f>
        <v>#REF!</v>
      </c>
      <c r="H71" t="e">
        <f>IF(Detaildaten!#REF!="","",Detaildaten!#REF!)</f>
        <v>#REF!</v>
      </c>
      <c r="I71" t="e">
        <f>Detaildaten!#REF!</f>
        <v>#REF!</v>
      </c>
      <c r="J71" t="e">
        <f>IF(Detaildaten!#REF!="","",Detaildaten!#REF!)</f>
        <v>#REF!</v>
      </c>
      <c r="L71" t="e">
        <f t="shared" ref="L71:L134" si="11">IF(AND($C71="Ja",$D71="Ja"),G71,"")</f>
        <v>#REF!</v>
      </c>
      <c r="M71" t="e">
        <f t="shared" ref="M71:M134" si="12">IF(AND($C71="Ja",$D71="Ja"),H71,"")</f>
        <v>#REF!</v>
      </c>
      <c r="N71" t="e">
        <f t="shared" ref="N71:N134" si="13">IF(AND($C71="Ja",$D71="Ja"),I71,"")</f>
        <v>#REF!</v>
      </c>
      <c r="O71" t="e">
        <f t="shared" ref="O71:O134" si="14">IF(AND($C71="Ja",$D71="Ja"),J71,"")</f>
        <v>#REF!</v>
      </c>
      <c r="Q71">
        <f>COUNTIFS(Optionen!$T$3:$T$8,Leistungsübersicht!$D$9,Optionen!$U$3:$U$8,'Leistungsübersicht - WIP'!E71)</f>
        <v>0</v>
      </c>
      <c r="S71" t="e">
        <f t="shared" ref="S71:S134" si="15">IF(L71="","",IF($Q71=1,L71,""))</f>
        <v>#REF!</v>
      </c>
      <c r="T71" t="e">
        <f t="shared" ref="T71:T134" si="16">IF(M71="","",IF($Q71=1,M71,""))</f>
        <v>#REF!</v>
      </c>
      <c r="U71" t="e">
        <f t="shared" ref="U71:U134" si="17">IF(N71="","",IF($Q71=1,N71,""))</f>
        <v>#REF!</v>
      </c>
      <c r="V71" t="e">
        <f t="shared" ref="V71:V134" si="18">IF(O71="","",IF($Q71=1,O71,""))</f>
        <v>#REF!</v>
      </c>
      <c r="X71" t="e">
        <f t="shared" ref="X71:X134" si="19">VLOOKUP(Y71,M71:S370,7,0)</f>
        <v>#N/A</v>
      </c>
      <c r="Y71" t="str" cm="1">
        <f t="array" ref="Y71">IFERROR(INDEX($T$6:$T$305,MATCH(1,COUNTIF($Y$5:Y70,$T$6:$T$305)+($T$6:$T370&lt;&gt;"")*1,0)),"")</f>
        <v/>
      </c>
      <c r="Z71" t="e">
        <f t="shared" ref="Z71:Z134" si="20">VLOOKUP(Y71,T71:V370,2,0)</f>
        <v>#N/A</v>
      </c>
      <c r="AA71" t="e">
        <f t="shared" ref="AA71:AA134" si="21">VLOOKUP(Y71,T71:V370,3,0)</f>
        <v>#N/A</v>
      </c>
      <c r="AC71" t="str">
        <f>IF(Y71="","",VLOOKUP(Y71,Detaildaten!$F$8:$W$19,18,0))</f>
        <v/>
      </c>
      <c r="AD71" t="str">
        <f>IF(Y71="","",Leistungsübersicht!$D$9)</f>
        <v/>
      </c>
      <c r="AE71" t="str">
        <f>IF(Y71="","",IF(AD71=Optionen!$N$6,Optionen!$N$6,IF(AD71=Optionen!$N$5,Leistungsübersicht!$D$10,IF(AD71=Optionen!$N$4,Leistungsübersicht!$D$10))))</f>
        <v/>
      </c>
      <c r="AF71" t="str">
        <f>IF(Y71="","",IF(AD71=Optionen!$N$4,Leistungsübersicht!$D$11))</f>
        <v/>
      </c>
      <c r="AG71" s="19" t="str">
        <f>_xlfn.IFNA(INDEX(Verteilungsschlüssel!$B$5:$V$35,MATCH('Leistungsübersicht - WIP'!AC71,Verteilungsschlüssel!$B$5:$B$35,0),MATCH('Leistungsübersicht - WIP'!AE71,Verteilungsschlüssel!$B$5:$V$5,0)),"")</f>
        <v/>
      </c>
    </row>
    <row r="72" spans="2:33" x14ac:dyDescent="0.3">
      <c r="B72">
        <v>67</v>
      </c>
      <c r="C72" t="e">
        <f>IF(Detaildaten!#REF!="","",Detaildaten!#REF!)</f>
        <v>#REF!</v>
      </c>
      <c r="D72" t="e">
        <f>IF(Detaildaten!#REF!="","",Detaildaten!#REF!)</f>
        <v>#REF!</v>
      </c>
      <c r="E72" t="e">
        <f>IF(Detaildaten!#REF!="","",Detaildaten!#REF!)</f>
        <v>#REF!</v>
      </c>
      <c r="G72" t="e">
        <f>CONCATENATE(Detaildaten!#REF!," [",Detaildaten!#REF!,"] ")</f>
        <v>#REF!</v>
      </c>
      <c r="H72" t="e">
        <f>IF(Detaildaten!#REF!="","",Detaildaten!#REF!)</f>
        <v>#REF!</v>
      </c>
      <c r="I72" t="e">
        <f>Detaildaten!#REF!</f>
        <v>#REF!</v>
      </c>
      <c r="J72" t="e">
        <f>IF(Detaildaten!#REF!="","",Detaildaten!#REF!)</f>
        <v>#REF!</v>
      </c>
      <c r="L72" t="e">
        <f t="shared" si="11"/>
        <v>#REF!</v>
      </c>
      <c r="M72" t="e">
        <f t="shared" si="12"/>
        <v>#REF!</v>
      </c>
      <c r="N72" t="e">
        <f t="shared" si="13"/>
        <v>#REF!</v>
      </c>
      <c r="O72" t="e">
        <f t="shared" si="14"/>
        <v>#REF!</v>
      </c>
      <c r="Q72">
        <f>COUNTIFS(Optionen!$T$3:$T$8,Leistungsübersicht!$D$9,Optionen!$U$3:$U$8,'Leistungsübersicht - WIP'!E72)</f>
        <v>0</v>
      </c>
      <c r="S72" t="e">
        <f t="shared" si="15"/>
        <v>#REF!</v>
      </c>
      <c r="T72" t="e">
        <f t="shared" si="16"/>
        <v>#REF!</v>
      </c>
      <c r="U72" t="e">
        <f t="shared" si="17"/>
        <v>#REF!</v>
      </c>
      <c r="V72" t="e">
        <f t="shared" si="18"/>
        <v>#REF!</v>
      </c>
      <c r="X72" t="e">
        <f t="shared" si="19"/>
        <v>#N/A</v>
      </c>
      <c r="Y72" t="str" cm="1">
        <f t="array" ref="Y72">IFERROR(INDEX($T$6:$T$305,MATCH(1,COUNTIF($Y$5:Y71,$T$6:$T$305)+($T$6:$T371&lt;&gt;"")*1,0)),"")</f>
        <v/>
      </c>
      <c r="Z72" t="e">
        <f t="shared" si="20"/>
        <v>#N/A</v>
      </c>
      <c r="AA72" t="e">
        <f t="shared" si="21"/>
        <v>#N/A</v>
      </c>
      <c r="AC72" t="str">
        <f>IF(Y72="","",VLOOKUP(Y72,Detaildaten!$F$8:$W$19,18,0))</f>
        <v/>
      </c>
      <c r="AD72" t="str">
        <f>IF(Y72="","",Leistungsübersicht!$D$9)</f>
        <v/>
      </c>
      <c r="AE72" t="str">
        <f>IF(Y72="","",IF(AD72=Optionen!$N$6,Optionen!$N$6,IF(AD72=Optionen!$N$5,Leistungsübersicht!$D$10,IF(AD72=Optionen!$N$4,Leistungsübersicht!$D$10))))</f>
        <v/>
      </c>
      <c r="AF72" t="str">
        <f>IF(Y72="","",IF(AD72=Optionen!$N$4,Leistungsübersicht!$D$11))</f>
        <v/>
      </c>
      <c r="AG72" s="19" t="str">
        <f>_xlfn.IFNA(INDEX(Verteilungsschlüssel!$B$5:$V$35,MATCH('Leistungsübersicht - WIP'!AC72,Verteilungsschlüssel!$B$5:$B$35,0),MATCH('Leistungsübersicht - WIP'!AE72,Verteilungsschlüssel!$B$5:$V$5,0)),"")</f>
        <v/>
      </c>
    </row>
    <row r="73" spans="2:33" x14ac:dyDescent="0.3">
      <c r="B73">
        <v>68</v>
      </c>
      <c r="C73" t="e">
        <f>IF(Detaildaten!#REF!="","",Detaildaten!#REF!)</f>
        <v>#REF!</v>
      </c>
      <c r="D73" t="e">
        <f>IF(Detaildaten!#REF!="","",Detaildaten!#REF!)</f>
        <v>#REF!</v>
      </c>
      <c r="E73" t="e">
        <f>IF(Detaildaten!#REF!="","",Detaildaten!#REF!)</f>
        <v>#REF!</v>
      </c>
      <c r="G73" t="e">
        <f>CONCATENATE(Detaildaten!#REF!," [",Detaildaten!#REF!,"] ")</f>
        <v>#REF!</v>
      </c>
      <c r="H73" t="e">
        <f>IF(Detaildaten!#REF!="","",Detaildaten!#REF!)</f>
        <v>#REF!</v>
      </c>
      <c r="I73" t="e">
        <f>Detaildaten!#REF!</f>
        <v>#REF!</v>
      </c>
      <c r="J73" t="e">
        <f>IF(Detaildaten!#REF!="","",Detaildaten!#REF!)</f>
        <v>#REF!</v>
      </c>
      <c r="L73" t="e">
        <f t="shared" si="11"/>
        <v>#REF!</v>
      </c>
      <c r="M73" t="e">
        <f t="shared" si="12"/>
        <v>#REF!</v>
      </c>
      <c r="N73" t="e">
        <f t="shared" si="13"/>
        <v>#REF!</v>
      </c>
      <c r="O73" t="e">
        <f t="shared" si="14"/>
        <v>#REF!</v>
      </c>
      <c r="Q73">
        <f>COUNTIFS(Optionen!$T$3:$T$8,Leistungsübersicht!$D$9,Optionen!$U$3:$U$8,'Leistungsübersicht - WIP'!E73)</f>
        <v>0</v>
      </c>
      <c r="S73" t="e">
        <f t="shared" si="15"/>
        <v>#REF!</v>
      </c>
      <c r="T73" t="e">
        <f t="shared" si="16"/>
        <v>#REF!</v>
      </c>
      <c r="U73" t="e">
        <f t="shared" si="17"/>
        <v>#REF!</v>
      </c>
      <c r="V73" t="e">
        <f t="shared" si="18"/>
        <v>#REF!</v>
      </c>
      <c r="X73" t="e">
        <f t="shared" si="19"/>
        <v>#N/A</v>
      </c>
      <c r="Y73" t="str" cm="1">
        <f t="array" ref="Y73">IFERROR(INDEX($T$6:$T$305,MATCH(1,COUNTIF($Y$5:Y72,$T$6:$T$305)+($T$6:$T372&lt;&gt;"")*1,0)),"")</f>
        <v/>
      </c>
      <c r="Z73" t="e">
        <f t="shared" si="20"/>
        <v>#N/A</v>
      </c>
      <c r="AA73" t="e">
        <f t="shared" si="21"/>
        <v>#N/A</v>
      </c>
      <c r="AC73" t="str">
        <f>IF(Y73="","",VLOOKUP(Y73,Detaildaten!$F$8:$W$19,18,0))</f>
        <v/>
      </c>
      <c r="AD73" t="str">
        <f>IF(Y73="","",Leistungsübersicht!$D$9)</f>
        <v/>
      </c>
      <c r="AE73" t="str">
        <f>IF(Y73="","",IF(AD73=Optionen!$N$6,Optionen!$N$6,IF(AD73=Optionen!$N$5,Leistungsübersicht!$D$10,IF(AD73=Optionen!$N$4,Leistungsübersicht!$D$10))))</f>
        <v/>
      </c>
      <c r="AF73" t="str">
        <f>IF(Y73="","",IF(AD73=Optionen!$N$4,Leistungsübersicht!$D$11))</f>
        <v/>
      </c>
      <c r="AG73" s="19" t="str">
        <f>_xlfn.IFNA(INDEX(Verteilungsschlüssel!$B$5:$V$35,MATCH('Leistungsübersicht - WIP'!AC73,Verteilungsschlüssel!$B$5:$B$35,0),MATCH('Leistungsübersicht - WIP'!AE73,Verteilungsschlüssel!$B$5:$V$5,0)),"")</f>
        <v/>
      </c>
    </row>
    <row r="74" spans="2:33" x14ac:dyDescent="0.3">
      <c r="B74">
        <v>69</v>
      </c>
      <c r="C74" t="e">
        <f>IF(Detaildaten!#REF!="","",Detaildaten!#REF!)</f>
        <v>#REF!</v>
      </c>
      <c r="D74" t="e">
        <f>IF(Detaildaten!#REF!="","",Detaildaten!#REF!)</f>
        <v>#REF!</v>
      </c>
      <c r="E74" t="e">
        <f>IF(Detaildaten!#REF!="","",Detaildaten!#REF!)</f>
        <v>#REF!</v>
      </c>
      <c r="G74" t="e">
        <f>CONCATENATE(Detaildaten!#REF!," [",Detaildaten!#REF!,"] ")</f>
        <v>#REF!</v>
      </c>
      <c r="H74" t="e">
        <f>IF(Detaildaten!#REF!="","",Detaildaten!#REF!)</f>
        <v>#REF!</v>
      </c>
      <c r="I74" t="e">
        <f>Detaildaten!#REF!</f>
        <v>#REF!</v>
      </c>
      <c r="J74" t="e">
        <f>IF(Detaildaten!#REF!="","",Detaildaten!#REF!)</f>
        <v>#REF!</v>
      </c>
      <c r="L74" t="e">
        <f t="shared" si="11"/>
        <v>#REF!</v>
      </c>
      <c r="M74" t="e">
        <f t="shared" si="12"/>
        <v>#REF!</v>
      </c>
      <c r="N74" t="e">
        <f t="shared" si="13"/>
        <v>#REF!</v>
      </c>
      <c r="O74" t="e">
        <f t="shared" si="14"/>
        <v>#REF!</v>
      </c>
      <c r="Q74">
        <f>COUNTIFS(Optionen!$T$3:$T$8,Leistungsübersicht!$D$9,Optionen!$U$3:$U$8,'Leistungsübersicht - WIP'!E74)</f>
        <v>0</v>
      </c>
      <c r="S74" t="e">
        <f t="shared" si="15"/>
        <v>#REF!</v>
      </c>
      <c r="T74" t="e">
        <f t="shared" si="16"/>
        <v>#REF!</v>
      </c>
      <c r="U74" t="e">
        <f t="shared" si="17"/>
        <v>#REF!</v>
      </c>
      <c r="V74" t="e">
        <f t="shared" si="18"/>
        <v>#REF!</v>
      </c>
      <c r="X74" t="e">
        <f t="shared" si="19"/>
        <v>#N/A</v>
      </c>
      <c r="Y74" t="str" cm="1">
        <f t="array" ref="Y74">IFERROR(INDEX($T$6:$T$305,MATCH(1,COUNTIF($Y$5:Y73,$T$6:$T$305)+($T$6:$T373&lt;&gt;"")*1,0)),"")</f>
        <v/>
      </c>
      <c r="Z74" t="e">
        <f t="shared" si="20"/>
        <v>#N/A</v>
      </c>
      <c r="AA74" t="e">
        <f t="shared" si="21"/>
        <v>#N/A</v>
      </c>
      <c r="AC74" t="str">
        <f>IF(Y74="","",VLOOKUP(Y74,Detaildaten!$F$8:$W$19,18,0))</f>
        <v/>
      </c>
      <c r="AD74" t="str">
        <f>IF(Y74="","",Leistungsübersicht!$D$9)</f>
        <v/>
      </c>
      <c r="AE74" t="str">
        <f>IF(Y74="","",IF(AD74=Optionen!$N$6,Optionen!$N$6,IF(AD74=Optionen!$N$5,Leistungsübersicht!$D$10,IF(AD74=Optionen!$N$4,Leistungsübersicht!$D$10))))</f>
        <v/>
      </c>
      <c r="AF74" t="str">
        <f>IF(Y74="","",IF(AD74=Optionen!$N$4,Leistungsübersicht!$D$11))</f>
        <v/>
      </c>
      <c r="AG74" s="19" t="str">
        <f>_xlfn.IFNA(INDEX(Verteilungsschlüssel!$B$5:$V$35,MATCH('Leistungsübersicht - WIP'!AC74,Verteilungsschlüssel!$B$5:$B$35,0),MATCH('Leistungsübersicht - WIP'!AE74,Verteilungsschlüssel!$B$5:$V$5,0)),"")</f>
        <v/>
      </c>
    </row>
    <row r="75" spans="2:33" x14ac:dyDescent="0.3">
      <c r="B75">
        <v>70</v>
      </c>
      <c r="C75" t="e">
        <f>IF(Detaildaten!#REF!="","",Detaildaten!#REF!)</f>
        <v>#REF!</v>
      </c>
      <c r="D75" t="e">
        <f>IF(Detaildaten!#REF!="","",Detaildaten!#REF!)</f>
        <v>#REF!</v>
      </c>
      <c r="E75" t="e">
        <f>IF(Detaildaten!#REF!="","",Detaildaten!#REF!)</f>
        <v>#REF!</v>
      </c>
      <c r="G75" t="e">
        <f>CONCATENATE(Detaildaten!#REF!," [",Detaildaten!#REF!,"] ")</f>
        <v>#REF!</v>
      </c>
      <c r="H75" t="e">
        <f>IF(Detaildaten!#REF!="","",Detaildaten!#REF!)</f>
        <v>#REF!</v>
      </c>
      <c r="I75" t="e">
        <f>Detaildaten!#REF!</f>
        <v>#REF!</v>
      </c>
      <c r="J75" t="e">
        <f>IF(Detaildaten!#REF!="","",Detaildaten!#REF!)</f>
        <v>#REF!</v>
      </c>
      <c r="L75" t="e">
        <f t="shared" si="11"/>
        <v>#REF!</v>
      </c>
      <c r="M75" t="e">
        <f t="shared" si="12"/>
        <v>#REF!</v>
      </c>
      <c r="N75" t="e">
        <f t="shared" si="13"/>
        <v>#REF!</v>
      </c>
      <c r="O75" t="e">
        <f t="shared" si="14"/>
        <v>#REF!</v>
      </c>
      <c r="Q75">
        <f>COUNTIFS(Optionen!$T$3:$T$8,Leistungsübersicht!$D$9,Optionen!$U$3:$U$8,'Leistungsübersicht - WIP'!E75)</f>
        <v>0</v>
      </c>
      <c r="S75" t="e">
        <f t="shared" si="15"/>
        <v>#REF!</v>
      </c>
      <c r="T75" t="e">
        <f t="shared" si="16"/>
        <v>#REF!</v>
      </c>
      <c r="U75" t="e">
        <f t="shared" si="17"/>
        <v>#REF!</v>
      </c>
      <c r="V75" t="e">
        <f t="shared" si="18"/>
        <v>#REF!</v>
      </c>
      <c r="X75" t="e">
        <f t="shared" si="19"/>
        <v>#N/A</v>
      </c>
      <c r="Y75" t="str" cm="1">
        <f t="array" ref="Y75">IFERROR(INDEX($T$6:$T$305,MATCH(1,COUNTIF($Y$5:Y74,$T$6:$T$305)+($T$6:$T374&lt;&gt;"")*1,0)),"")</f>
        <v/>
      </c>
      <c r="Z75" t="e">
        <f t="shared" si="20"/>
        <v>#N/A</v>
      </c>
      <c r="AA75" t="e">
        <f t="shared" si="21"/>
        <v>#N/A</v>
      </c>
      <c r="AC75" t="str">
        <f>IF(Y75="","",VLOOKUP(Y75,Detaildaten!$F$8:$W$19,18,0))</f>
        <v/>
      </c>
      <c r="AD75" t="str">
        <f>IF(Y75="","",Leistungsübersicht!$D$9)</f>
        <v/>
      </c>
      <c r="AE75" t="str">
        <f>IF(Y75="","",IF(AD75=Optionen!$N$6,Optionen!$N$6,IF(AD75=Optionen!$N$5,Leistungsübersicht!$D$10,IF(AD75=Optionen!$N$4,Leistungsübersicht!$D$10))))</f>
        <v/>
      </c>
      <c r="AF75" t="str">
        <f>IF(Y75="","",IF(AD75=Optionen!$N$4,Leistungsübersicht!$D$11))</f>
        <v/>
      </c>
      <c r="AG75" s="19" t="str">
        <f>_xlfn.IFNA(INDEX(Verteilungsschlüssel!$B$5:$V$35,MATCH('Leistungsübersicht - WIP'!AC75,Verteilungsschlüssel!$B$5:$B$35,0),MATCH('Leistungsübersicht - WIP'!AE75,Verteilungsschlüssel!$B$5:$V$5,0)),"")</f>
        <v/>
      </c>
    </row>
    <row r="76" spans="2:33" x14ac:dyDescent="0.3">
      <c r="B76">
        <v>71</v>
      </c>
      <c r="C76" t="e">
        <f>IF(Detaildaten!#REF!="","",Detaildaten!#REF!)</f>
        <v>#REF!</v>
      </c>
      <c r="D76" t="e">
        <f>IF(Detaildaten!#REF!="","",Detaildaten!#REF!)</f>
        <v>#REF!</v>
      </c>
      <c r="E76" t="e">
        <f>IF(Detaildaten!#REF!="","",Detaildaten!#REF!)</f>
        <v>#REF!</v>
      </c>
      <c r="G76" t="e">
        <f>CONCATENATE(Detaildaten!#REF!," [",Detaildaten!#REF!,"] ")</f>
        <v>#REF!</v>
      </c>
      <c r="H76" t="e">
        <f>IF(Detaildaten!#REF!="","",Detaildaten!#REF!)</f>
        <v>#REF!</v>
      </c>
      <c r="I76" t="e">
        <f>Detaildaten!#REF!</f>
        <v>#REF!</v>
      </c>
      <c r="J76" t="e">
        <f>IF(Detaildaten!#REF!="","",Detaildaten!#REF!)</f>
        <v>#REF!</v>
      </c>
      <c r="L76" t="e">
        <f t="shared" si="11"/>
        <v>#REF!</v>
      </c>
      <c r="M76" t="e">
        <f t="shared" si="12"/>
        <v>#REF!</v>
      </c>
      <c r="N76" t="e">
        <f t="shared" si="13"/>
        <v>#REF!</v>
      </c>
      <c r="O76" t="e">
        <f t="shared" si="14"/>
        <v>#REF!</v>
      </c>
      <c r="Q76">
        <f>COUNTIFS(Optionen!$T$3:$T$8,Leistungsübersicht!$D$9,Optionen!$U$3:$U$8,'Leistungsübersicht - WIP'!E76)</f>
        <v>0</v>
      </c>
      <c r="S76" t="e">
        <f t="shared" si="15"/>
        <v>#REF!</v>
      </c>
      <c r="T76" t="e">
        <f t="shared" si="16"/>
        <v>#REF!</v>
      </c>
      <c r="U76" t="e">
        <f t="shared" si="17"/>
        <v>#REF!</v>
      </c>
      <c r="V76" t="e">
        <f t="shared" si="18"/>
        <v>#REF!</v>
      </c>
      <c r="X76" t="e">
        <f t="shared" si="19"/>
        <v>#N/A</v>
      </c>
      <c r="Y76" t="str" cm="1">
        <f t="array" ref="Y76">IFERROR(INDEX($T$6:$T$305,MATCH(1,COUNTIF($Y$5:Y75,$T$6:$T$305)+($T$6:$T375&lt;&gt;"")*1,0)),"")</f>
        <v/>
      </c>
      <c r="Z76" t="e">
        <f t="shared" si="20"/>
        <v>#N/A</v>
      </c>
      <c r="AA76" t="e">
        <f t="shared" si="21"/>
        <v>#N/A</v>
      </c>
      <c r="AC76" t="str">
        <f>IF(Y76="","",VLOOKUP(Y76,Detaildaten!$F$8:$W$19,18,0))</f>
        <v/>
      </c>
      <c r="AD76" t="str">
        <f>IF(Y76="","",Leistungsübersicht!$D$9)</f>
        <v/>
      </c>
      <c r="AE76" t="str">
        <f>IF(Y76="","",IF(AD76=Optionen!$N$6,Optionen!$N$6,IF(AD76=Optionen!$N$5,Leistungsübersicht!$D$10,IF(AD76=Optionen!$N$4,Leistungsübersicht!$D$10))))</f>
        <v/>
      </c>
      <c r="AF76" t="str">
        <f>IF(Y76="","",IF(AD76=Optionen!$N$4,Leistungsübersicht!$D$11))</f>
        <v/>
      </c>
      <c r="AG76" s="19" t="str">
        <f>_xlfn.IFNA(INDEX(Verteilungsschlüssel!$B$5:$V$35,MATCH('Leistungsübersicht - WIP'!AC76,Verteilungsschlüssel!$B$5:$B$35,0),MATCH('Leistungsübersicht - WIP'!AE76,Verteilungsschlüssel!$B$5:$V$5,0)),"")</f>
        <v/>
      </c>
    </row>
    <row r="77" spans="2:33" x14ac:dyDescent="0.3">
      <c r="B77">
        <v>72</v>
      </c>
      <c r="C77" t="e">
        <f>IF(Detaildaten!#REF!="","",Detaildaten!#REF!)</f>
        <v>#REF!</v>
      </c>
      <c r="D77" t="e">
        <f>IF(Detaildaten!#REF!="","",Detaildaten!#REF!)</f>
        <v>#REF!</v>
      </c>
      <c r="E77" t="e">
        <f>IF(Detaildaten!#REF!="","",Detaildaten!#REF!)</f>
        <v>#REF!</v>
      </c>
      <c r="G77" t="e">
        <f>CONCATENATE(Detaildaten!#REF!," [",Detaildaten!#REF!,"] ")</f>
        <v>#REF!</v>
      </c>
      <c r="H77" t="e">
        <f>IF(Detaildaten!#REF!="","",Detaildaten!#REF!)</f>
        <v>#REF!</v>
      </c>
      <c r="I77" t="e">
        <f>Detaildaten!#REF!</f>
        <v>#REF!</v>
      </c>
      <c r="J77" t="e">
        <f>IF(Detaildaten!#REF!="","",Detaildaten!#REF!)</f>
        <v>#REF!</v>
      </c>
      <c r="L77" t="e">
        <f t="shared" si="11"/>
        <v>#REF!</v>
      </c>
      <c r="M77" t="e">
        <f t="shared" si="12"/>
        <v>#REF!</v>
      </c>
      <c r="N77" t="e">
        <f t="shared" si="13"/>
        <v>#REF!</v>
      </c>
      <c r="O77" t="e">
        <f t="shared" si="14"/>
        <v>#REF!</v>
      </c>
      <c r="Q77">
        <f>COUNTIFS(Optionen!$T$3:$T$8,Leistungsübersicht!$D$9,Optionen!$U$3:$U$8,'Leistungsübersicht - WIP'!E77)</f>
        <v>0</v>
      </c>
      <c r="S77" t="e">
        <f t="shared" si="15"/>
        <v>#REF!</v>
      </c>
      <c r="T77" t="e">
        <f t="shared" si="16"/>
        <v>#REF!</v>
      </c>
      <c r="U77" t="e">
        <f t="shared" si="17"/>
        <v>#REF!</v>
      </c>
      <c r="V77" t="e">
        <f t="shared" si="18"/>
        <v>#REF!</v>
      </c>
      <c r="X77" t="e">
        <f t="shared" si="19"/>
        <v>#N/A</v>
      </c>
      <c r="Y77" t="str" cm="1">
        <f t="array" ref="Y77">IFERROR(INDEX($T$6:$T$305,MATCH(1,COUNTIF($Y$5:Y76,$T$6:$T$305)+($T$6:$T376&lt;&gt;"")*1,0)),"")</f>
        <v/>
      </c>
      <c r="Z77" t="e">
        <f t="shared" si="20"/>
        <v>#N/A</v>
      </c>
      <c r="AA77" t="e">
        <f t="shared" si="21"/>
        <v>#N/A</v>
      </c>
      <c r="AC77" t="str">
        <f>IF(Y77="","",VLOOKUP(Y77,Detaildaten!$F$8:$W$19,18,0))</f>
        <v/>
      </c>
      <c r="AD77" t="str">
        <f>IF(Y77="","",Leistungsübersicht!$D$9)</f>
        <v/>
      </c>
      <c r="AE77" t="str">
        <f>IF(Y77="","",IF(AD77=Optionen!$N$6,Optionen!$N$6,IF(AD77=Optionen!$N$5,Leistungsübersicht!$D$10,IF(AD77=Optionen!$N$4,Leistungsübersicht!$D$10))))</f>
        <v/>
      </c>
      <c r="AF77" t="str">
        <f>IF(Y77="","",IF(AD77=Optionen!$N$4,Leistungsübersicht!$D$11))</f>
        <v/>
      </c>
      <c r="AG77" s="19" t="str">
        <f>_xlfn.IFNA(INDEX(Verteilungsschlüssel!$B$5:$V$35,MATCH('Leistungsübersicht - WIP'!AC77,Verteilungsschlüssel!$B$5:$B$35,0),MATCH('Leistungsübersicht - WIP'!AE77,Verteilungsschlüssel!$B$5:$V$5,0)),"")</f>
        <v/>
      </c>
    </row>
    <row r="78" spans="2:33" x14ac:dyDescent="0.3">
      <c r="B78">
        <v>73</v>
      </c>
      <c r="C78" t="e">
        <f>IF(Detaildaten!#REF!="","",Detaildaten!#REF!)</f>
        <v>#REF!</v>
      </c>
      <c r="D78" t="e">
        <f>IF(Detaildaten!#REF!="","",Detaildaten!#REF!)</f>
        <v>#REF!</v>
      </c>
      <c r="E78" t="e">
        <f>IF(Detaildaten!#REF!="","",Detaildaten!#REF!)</f>
        <v>#REF!</v>
      </c>
      <c r="G78" t="e">
        <f>CONCATENATE(Detaildaten!#REF!," [",Detaildaten!#REF!,"] ")</f>
        <v>#REF!</v>
      </c>
      <c r="H78" t="e">
        <f>IF(Detaildaten!#REF!="","",Detaildaten!#REF!)</f>
        <v>#REF!</v>
      </c>
      <c r="I78" t="e">
        <f>Detaildaten!#REF!</f>
        <v>#REF!</v>
      </c>
      <c r="J78" t="e">
        <f>IF(Detaildaten!#REF!="","",Detaildaten!#REF!)</f>
        <v>#REF!</v>
      </c>
      <c r="L78" t="e">
        <f t="shared" si="11"/>
        <v>#REF!</v>
      </c>
      <c r="M78" t="e">
        <f t="shared" si="12"/>
        <v>#REF!</v>
      </c>
      <c r="N78" t="e">
        <f t="shared" si="13"/>
        <v>#REF!</v>
      </c>
      <c r="O78" t="e">
        <f t="shared" si="14"/>
        <v>#REF!</v>
      </c>
      <c r="Q78">
        <f>COUNTIFS(Optionen!$T$3:$T$8,Leistungsübersicht!$D$9,Optionen!$U$3:$U$8,'Leistungsübersicht - WIP'!E78)</f>
        <v>0</v>
      </c>
      <c r="S78" t="e">
        <f t="shared" si="15"/>
        <v>#REF!</v>
      </c>
      <c r="T78" t="e">
        <f t="shared" si="16"/>
        <v>#REF!</v>
      </c>
      <c r="U78" t="e">
        <f t="shared" si="17"/>
        <v>#REF!</v>
      </c>
      <c r="V78" t="e">
        <f t="shared" si="18"/>
        <v>#REF!</v>
      </c>
      <c r="X78" t="e">
        <f t="shared" si="19"/>
        <v>#N/A</v>
      </c>
      <c r="Y78" t="str" cm="1">
        <f t="array" ref="Y78">IFERROR(INDEX($T$6:$T$305,MATCH(1,COUNTIF($Y$5:Y77,$T$6:$T$305)+($T$6:$T377&lt;&gt;"")*1,0)),"")</f>
        <v/>
      </c>
      <c r="Z78" t="e">
        <f t="shared" si="20"/>
        <v>#N/A</v>
      </c>
      <c r="AA78" t="e">
        <f t="shared" si="21"/>
        <v>#N/A</v>
      </c>
      <c r="AC78" t="str">
        <f>IF(Y78="","",VLOOKUP(Y78,Detaildaten!$F$8:$W$19,18,0))</f>
        <v/>
      </c>
      <c r="AD78" t="str">
        <f>IF(Y78="","",Leistungsübersicht!$D$9)</f>
        <v/>
      </c>
      <c r="AE78" t="str">
        <f>IF(Y78="","",IF(AD78=Optionen!$N$6,Optionen!$N$6,IF(AD78=Optionen!$N$5,Leistungsübersicht!$D$10,IF(AD78=Optionen!$N$4,Leistungsübersicht!$D$10))))</f>
        <v/>
      </c>
      <c r="AF78" t="str">
        <f>IF(Y78="","",IF(AD78=Optionen!$N$4,Leistungsübersicht!$D$11))</f>
        <v/>
      </c>
      <c r="AG78" s="19" t="str">
        <f>_xlfn.IFNA(INDEX(Verteilungsschlüssel!$B$5:$V$35,MATCH('Leistungsübersicht - WIP'!AC78,Verteilungsschlüssel!$B$5:$B$35,0),MATCH('Leistungsübersicht - WIP'!AE78,Verteilungsschlüssel!$B$5:$V$5,0)),"")</f>
        <v/>
      </c>
    </row>
    <row r="79" spans="2:33" x14ac:dyDescent="0.3">
      <c r="B79">
        <v>74</v>
      </c>
      <c r="C79" t="e">
        <f>IF(Detaildaten!#REF!="","",Detaildaten!#REF!)</f>
        <v>#REF!</v>
      </c>
      <c r="D79" t="e">
        <f>IF(Detaildaten!#REF!="","",Detaildaten!#REF!)</f>
        <v>#REF!</v>
      </c>
      <c r="E79" t="e">
        <f>IF(Detaildaten!#REF!="","",Detaildaten!#REF!)</f>
        <v>#REF!</v>
      </c>
      <c r="G79" t="e">
        <f>CONCATENATE(Detaildaten!#REF!," [",Detaildaten!#REF!,"] ")</f>
        <v>#REF!</v>
      </c>
      <c r="H79" t="e">
        <f>IF(Detaildaten!#REF!="","",Detaildaten!#REF!)</f>
        <v>#REF!</v>
      </c>
      <c r="I79" t="e">
        <f>Detaildaten!#REF!</f>
        <v>#REF!</v>
      </c>
      <c r="J79" t="e">
        <f>IF(Detaildaten!#REF!="","",Detaildaten!#REF!)</f>
        <v>#REF!</v>
      </c>
      <c r="L79" t="e">
        <f t="shared" si="11"/>
        <v>#REF!</v>
      </c>
      <c r="M79" t="e">
        <f t="shared" si="12"/>
        <v>#REF!</v>
      </c>
      <c r="N79" t="e">
        <f t="shared" si="13"/>
        <v>#REF!</v>
      </c>
      <c r="O79" t="e">
        <f t="shared" si="14"/>
        <v>#REF!</v>
      </c>
      <c r="Q79">
        <f>COUNTIFS(Optionen!$T$3:$T$8,Leistungsübersicht!$D$9,Optionen!$U$3:$U$8,'Leistungsübersicht - WIP'!E79)</f>
        <v>0</v>
      </c>
      <c r="S79" t="e">
        <f t="shared" si="15"/>
        <v>#REF!</v>
      </c>
      <c r="T79" t="e">
        <f t="shared" si="16"/>
        <v>#REF!</v>
      </c>
      <c r="U79" t="e">
        <f t="shared" si="17"/>
        <v>#REF!</v>
      </c>
      <c r="V79" t="e">
        <f t="shared" si="18"/>
        <v>#REF!</v>
      </c>
      <c r="X79" t="e">
        <f t="shared" si="19"/>
        <v>#N/A</v>
      </c>
      <c r="Y79" t="str" cm="1">
        <f t="array" ref="Y79">IFERROR(INDEX($T$6:$T$305,MATCH(1,COUNTIF($Y$5:Y78,$T$6:$T$305)+($T$6:$T378&lt;&gt;"")*1,0)),"")</f>
        <v/>
      </c>
      <c r="Z79" t="e">
        <f t="shared" si="20"/>
        <v>#N/A</v>
      </c>
      <c r="AA79" t="e">
        <f t="shared" si="21"/>
        <v>#N/A</v>
      </c>
      <c r="AC79" t="str">
        <f>IF(Y79="","",VLOOKUP(Y79,Detaildaten!$F$8:$W$19,18,0))</f>
        <v/>
      </c>
      <c r="AD79" t="str">
        <f>IF(Y79="","",Leistungsübersicht!$D$9)</f>
        <v/>
      </c>
      <c r="AE79" t="str">
        <f>IF(Y79="","",IF(AD79=Optionen!$N$6,Optionen!$N$6,IF(AD79=Optionen!$N$5,Leistungsübersicht!$D$10,IF(AD79=Optionen!$N$4,Leistungsübersicht!$D$10))))</f>
        <v/>
      </c>
      <c r="AF79" t="str">
        <f>IF(Y79="","",IF(AD79=Optionen!$N$4,Leistungsübersicht!$D$11))</f>
        <v/>
      </c>
      <c r="AG79" s="19" t="str">
        <f>_xlfn.IFNA(INDEX(Verteilungsschlüssel!$B$5:$V$35,MATCH('Leistungsübersicht - WIP'!AC79,Verteilungsschlüssel!$B$5:$B$35,0),MATCH('Leistungsübersicht - WIP'!AE79,Verteilungsschlüssel!$B$5:$V$5,0)),"")</f>
        <v/>
      </c>
    </row>
    <row r="80" spans="2:33" x14ac:dyDescent="0.3">
      <c r="B80">
        <v>75</v>
      </c>
      <c r="C80" t="e">
        <f>IF(Detaildaten!#REF!="","",Detaildaten!#REF!)</f>
        <v>#REF!</v>
      </c>
      <c r="D80" t="e">
        <f>IF(Detaildaten!#REF!="","",Detaildaten!#REF!)</f>
        <v>#REF!</v>
      </c>
      <c r="E80" t="e">
        <f>IF(Detaildaten!#REF!="","",Detaildaten!#REF!)</f>
        <v>#REF!</v>
      </c>
      <c r="G80" t="e">
        <f>CONCATENATE(Detaildaten!#REF!," [",Detaildaten!#REF!,"] ")</f>
        <v>#REF!</v>
      </c>
      <c r="H80" t="e">
        <f>IF(Detaildaten!#REF!="","",Detaildaten!#REF!)</f>
        <v>#REF!</v>
      </c>
      <c r="I80" t="e">
        <f>Detaildaten!#REF!</f>
        <v>#REF!</v>
      </c>
      <c r="J80" t="e">
        <f>IF(Detaildaten!#REF!="","",Detaildaten!#REF!)</f>
        <v>#REF!</v>
      </c>
      <c r="L80" t="e">
        <f t="shared" si="11"/>
        <v>#REF!</v>
      </c>
      <c r="M80" t="e">
        <f t="shared" si="12"/>
        <v>#REF!</v>
      </c>
      <c r="N80" t="e">
        <f t="shared" si="13"/>
        <v>#REF!</v>
      </c>
      <c r="O80" t="e">
        <f t="shared" si="14"/>
        <v>#REF!</v>
      </c>
      <c r="Q80">
        <f>COUNTIFS(Optionen!$T$3:$T$8,Leistungsübersicht!$D$9,Optionen!$U$3:$U$8,'Leistungsübersicht - WIP'!E80)</f>
        <v>0</v>
      </c>
      <c r="S80" t="e">
        <f t="shared" si="15"/>
        <v>#REF!</v>
      </c>
      <c r="T80" t="e">
        <f t="shared" si="16"/>
        <v>#REF!</v>
      </c>
      <c r="U80" t="e">
        <f t="shared" si="17"/>
        <v>#REF!</v>
      </c>
      <c r="V80" t="e">
        <f t="shared" si="18"/>
        <v>#REF!</v>
      </c>
      <c r="X80" t="e">
        <f t="shared" si="19"/>
        <v>#N/A</v>
      </c>
      <c r="Y80" t="str" cm="1">
        <f t="array" ref="Y80">IFERROR(INDEX($T$6:$T$305,MATCH(1,COUNTIF($Y$5:Y79,$T$6:$T$305)+($T$6:$T379&lt;&gt;"")*1,0)),"")</f>
        <v/>
      </c>
      <c r="Z80" t="e">
        <f t="shared" si="20"/>
        <v>#N/A</v>
      </c>
      <c r="AA80" t="e">
        <f t="shared" si="21"/>
        <v>#N/A</v>
      </c>
      <c r="AC80" t="str">
        <f>IF(Y80="","",VLOOKUP(Y80,Detaildaten!$F$8:$W$19,18,0))</f>
        <v/>
      </c>
      <c r="AD80" t="str">
        <f>IF(Y80="","",Leistungsübersicht!$D$9)</f>
        <v/>
      </c>
      <c r="AE80" t="str">
        <f>IF(Y80="","",IF(AD80=Optionen!$N$6,Optionen!$N$6,IF(AD80=Optionen!$N$5,Leistungsübersicht!$D$10,IF(AD80=Optionen!$N$4,Leistungsübersicht!$D$10))))</f>
        <v/>
      </c>
      <c r="AF80" t="str">
        <f>IF(Y80="","",IF(AD80=Optionen!$N$4,Leistungsübersicht!$D$11))</f>
        <v/>
      </c>
      <c r="AG80" s="19" t="str">
        <f>_xlfn.IFNA(INDEX(Verteilungsschlüssel!$B$5:$V$35,MATCH('Leistungsübersicht - WIP'!AC80,Verteilungsschlüssel!$B$5:$B$35,0),MATCH('Leistungsübersicht - WIP'!AE80,Verteilungsschlüssel!$B$5:$V$5,0)),"")</f>
        <v/>
      </c>
    </row>
    <row r="81" spans="2:33" x14ac:dyDescent="0.3">
      <c r="B81">
        <v>76</v>
      </c>
      <c r="C81" t="e">
        <f>IF(Detaildaten!#REF!="","",Detaildaten!#REF!)</f>
        <v>#REF!</v>
      </c>
      <c r="D81" t="e">
        <f>IF(Detaildaten!#REF!="","",Detaildaten!#REF!)</f>
        <v>#REF!</v>
      </c>
      <c r="E81" t="e">
        <f>IF(Detaildaten!#REF!="","",Detaildaten!#REF!)</f>
        <v>#REF!</v>
      </c>
      <c r="G81" t="e">
        <f>CONCATENATE(Detaildaten!#REF!," [",Detaildaten!#REF!,"] ")</f>
        <v>#REF!</v>
      </c>
      <c r="H81" t="e">
        <f>IF(Detaildaten!#REF!="","",Detaildaten!#REF!)</f>
        <v>#REF!</v>
      </c>
      <c r="I81" t="e">
        <f>Detaildaten!#REF!</f>
        <v>#REF!</v>
      </c>
      <c r="J81" t="e">
        <f>IF(Detaildaten!#REF!="","",Detaildaten!#REF!)</f>
        <v>#REF!</v>
      </c>
      <c r="L81" t="e">
        <f t="shared" si="11"/>
        <v>#REF!</v>
      </c>
      <c r="M81" t="e">
        <f t="shared" si="12"/>
        <v>#REF!</v>
      </c>
      <c r="N81" t="e">
        <f t="shared" si="13"/>
        <v>#REF!</v>
      </c>
      <c r="O81" t="e">
        <f t="shared" si="14"/>
        <v>#REF!</v>
      </c>
      <c r="Q81">
        <f>COUNTIFS(Optionen!$T$3:$T$8,Leistungsübersicht!$D$9,Optionen!$U$3:$U$8,'Leistungsübersicht - WIP'!E81)</f>
        <v>0</v>
      </c>
      <c r="S81" t="e">
        <f t="shared" si="15"/>
        <v>#REF!</v>
      </c>
      <c r="T81" t="e">
        <f t="shared" si="16"/>
        <v>#REF!</v>
      </c>
      <c r="U81" t="e">
        <f t="shared" si="17"/>
        <v>#REF!</v>
      </c>
      <c r="V81" t="e">
        <f t="shared" si="18"/>
        <v>#REF!</v>
      </c>
      <c r="X81" t="e">
        <f t="shared" si="19"/>
        <v>#N/A</v>
      </c>
      <c r="Y81" t="str" cm="1">
        <f t="array" ref="Y81">IFERROR(INDEX($T$6:$T$305,MATCH(1,COUNTIF($Y$5:Y80,$T$6:$T$305)+($T$6:$T380&lt;&gt;"")*1,0)),"")</f>
        <v/>
      </c>
      <c r="Z81" t="e">
        <f t="shared" si="20"/>
        <v>#N/A</v>
      </c>
      <c r="AA81" t="e">
        <f t="shared" si="21"/>
        <v>#N/A</v>
      </c>
      <c r="AC81" t="str">
        <f>IF(Y81="","",VLOOKUP(Y81,Detaildaten!$F$8:$W$19,18,0))</f>
        <v/>
      </c>
      <c r="AD81" t="str">
        <f>IF(Y81="","",Leistungsübersicht!$D$9)</f>
        <v/>
      </c>
      <c r="AE81" t="str">
        <f>IF(Y81="","",IF(AD81=Optionen!$N$6,Optionen!$N$6,IF(AD81=Optionen!$N$5,Leistungsübersicht!$D$10,IF(AD81=Optionen!$N$4,Leistungsübersicht!$D$10))))</f>
        <v/>
      </c>
      <c r="AF81" t="str">
        <f>IF(Y81="","",IF(AD81=Optionen!$N$4,Leistungsübersicht!$D$11))</f>
        <v/>
      </c>
      <c r="AG81" s="19" t="str">
        <f>_xlfn.IFNA(INDEX(Verteilungsschlüssel!$B$5:$V$35,MATCH('Leistungsübersicht - WIP'!AC81,Verteilungsschlüssel!$B$5:$B$35,0),MATCH('Leistungsübersicht - WIP'!AE81,Verteilungsschlüssel!$B$5:$V$5,0)),"")</f>
        <v/>
      </c>
    </row>
    <row r="82" spans="2:33" x14ac:dyDescent="0.3">
      <c r="B82">
        <v>77</v>
      </c>
      <c r="C82" t="e">
        <f>IF(Detaildaten!#REF!="","",Detaildaten!#REF!)</f>
        <v>#REF!</v>
      </c>
      <c r="D82" t="e">
        <f>IF(Detaildaten!#REF!="","",Detaildaten!#REF!)</f>
        <v>#REF!</v>
      </c>
      <c r="E82" t="e">
        <f>IF(Detaildaten!#REF!="","",Detaildaten!#REF!)</f>
        <v>#REF!</v>
      </c>
      <c r="G82" t="e">
        <f>CONCATENATE(Detaildaten!#REF!," [",Detaildaten!#REF!,"] ")</f>
        <v>#REF!</v>
      </c>
      <c r="H82" t="e">
        <f>IF(Detaildaten!#REF!="","",Detaildaten!#REF!)</f>
        <v>#REF!</v>
      </c>
      <c r="I82" t="e">
        <f>Detaildaten!#REF!</f>
        <v>#REF!</v>
      </c>
      <c r="J82" t="e">
        <f>IF(Detaildaten!#REF!="","",Detaildaten!#REF!)</f>
        <v>#REF!</v>
      </c>
      <c r="L82" t="e">
        <f t="shared" si="11"/>
        <v>#REF!</v>
      </c>
      <c r="M82" t="e">
        <f t="shared" si="12"/>
        <v>#REF!</v>
      </c>
      <c r="N82" t="e">
        <f t="shared" si="13"/>
        <v>#REF!</v>
      </c>
      <c r="O82" t="e">
        <f t="shared" si="14"/>
        <v>#REF!</v>
      </c>
      <c r="Q82">
        <f>COUNTIFS(Optionen!$T$3:$T$8,Leistungsübersicht!$D$9,Optionen!$U$3:$U$8,'Leistungsübersicht - WIP'!E82)</f>
        <v>0</v>
      </c>
      <c r="S82" t="e">
        <f t="shared" si="15"/>
        <v>#REF!</v>
      </c>
      <c r="T82" t="e">
        <f t="shared" si="16"/>
        <v>#REF!</v>
      </c>
      <c r="U82" t="e">
        <f t="shared" si="17"/>
        <v>#REF!</v>
      </c>
      <c r="V82" t="e">
        <f t="shared" si="18"/>
        <v>#REF!</v>
      </c>
      <c r="X82" t="e">
        <f t="shared" si="19"/>
        <v>#N/A</v>
      </c>
      <c r="Y82" t="str" cm="1">
        <f t="array" ref="Y82">IFERROR(INDEX($T$6:$T$305,MATCH(1,COUNTIF($Y$5:Y81,$T$6:$T$305)+($T$6:$T381&lt;&gt;"")*1,0)),"")</f>
        <v/>
      </c>
      <c r="Z82" t="e">
        <f t="shared" si="20"/>
        <v>#N/A</v>
      </c>
      <c r="AA82" t="e">
        <f t="shared" si="21"/>
        <v>#N/A</v>
      </c>
      <c r="AC82" t="str">
        <f>IF(Y82="","",VLOOKUP(Y82,Detaildaten!$F$8:$W$19,18,0))</f>
        <v/>
      </c>
      <c r="AD82" t="str">
        <f>IF(Y82="","",Leistungsübersicht!$D$9)</f>
        <v/>
      </c>
      <c r="AE82" t="str">
        <f>IF(Y82="","",IF(AD82=Optionen!$N$6,Optionen!$N$6,IF(AD82=Optionen!$N$5,Leistungsübersicht!$D$10,IF(AD82=Optionen!$N$4,Leistungsübersicht!$D$10))))</f>
        <v/>
      </c>
      <c r="AF82" t="str">
        <f>IF(Y82="","",IF(AD82=Optionen!$N$4,Leistungsübersicht!$D$11))</f>
        <v/>
      </c>
      <c r="AG82" s="19" t="str">
        <f>_xlfn.IFNA(INDEX(Verteilungsschlüssel!$B$5:$V$35,MATCH('Leistungsübersicht - WIP'!AC82,Verteilungsschlüssel!$B$5:$B$35,0),MATCH('Leistungsübersicht - WIP'!AE82,Verteilungsschlüssel!$B$5:$V$5,0)),"")</f>
        <v/>
      </c>
    </row>
    <row r="83" spans="2:33" x14ac:dyDescent="0.3">
      <c r="B83">
        <v>78</v>
      </c>
      <c r="C83" t="e">
        <f>IF(Detaildaten!#REF!="","",Detaildaten!#REF!)</f>
        <v>#REF!</v>
      </c>
      <c r="D83" t="e">
        <f>IF(Detaildaten!#REF!="","",Detaildaten!#REF!)</f>
        <v>#REF!</v>
      </c>
      <c r="E83" t="e">
        <f>IF(Detaildaten!#REF!="","",Detaildaten!#REF!)</f>
        <v>#REF!</v>
      </c>
      <c r="G83" t="e">
        <f>CONCATENATE(Detaildaten!#REF!," [",Detaildaten!#REF!,"] ")</f>
        <v>#REF!</v>
      </c>
      <c r="H83" t="e">
        <f>IF(Detaildaten!#REF!="","",Detaildaten!#REF!)</f>
        <v>#REF!</v>
      </c>
      <c r="I83" t="e">
        <f>Detaildaten!#REF!</f>
        <v>#REF!</v>
      </c>
      <c r="J83" t="e">
        <f>IF(Detaildaten!#REF!="","",Detaildaten!#REF!)</f>
        <v>#REF!</v>
      </c>
      <c r="L83" t="e">
        <f t="shared" si="11"/>
        <v>#REF!</v>
      </c>
      <c r="M83" t="e">
        <f t="shared" si="12"/>
        <v>#REF!</v>
      </c>
      <c r="N83" t="e">
        <f t="shared" si="13"/>
        <v>#REF!</v>
      </c>
      <c r="O83" t="e">
        <f t="shared" si="14"/>
        <v>#REF!</v>
      </c>
      <c r="Q83">
        <f>COUNTIFS(Optionen!$T$3:$T$8,Leistungsübersicht!$D$9,Optionen!$U$3:$U$8,'Leistungsübersicht - WIP'!E83)</f>
        <v>0</v>
      </c>
      <c r="S83" t="e">
        <f t="shared" si="15"/>
        <v>#REF!</v>
      </c>
      <c r="T83" t="e">
        <f t="shared" si="16"/>
        <v>#REF!</v>
      </c>
      <c r="U83" t="e">
        <f t="shared" si="17"/>
        <v>#REF!</v>
      </c>
      <c r="V83" t="e">
        <f t="shared" si="18"/>
        <v>#REF!</v>
      </c>
      <c r="X83" t="e">
        <f t="shared" si="19"/>
        <v>#N/A</v>
      </c>
      <c r="Y83" t="str" cm="1">
        <f t="array" ref="Y83">IFERROR(INDEX($T$6:$T$305,MATCH(1,COUNTIF($Y$5:Y82,$T$6:$T$305)+($T$6:$T382&lt;&gt;"")*1,0)),"")</f>
        <v/>
      </c>
      <c r="Z83" t="e">
        <f t="shared" si="20"/>
        <v>#N/A</v>
      </c>
      <c r="AA83" t="e">
        <f t="shared" si="21"/>
        <v>#N/A</v>
      </c>
      <c r="AC83" t="str">
        <f>IF(Y83="","",VLOOKUP(Y83,Detaildaten!$F$8:$W$19,18,0))</f>
        <v/>
      </c>
      <c r="AD83" t="str">
        <f>IF(Y83="","",Leistungsübersicht!$D$9)</f>
        <v/>
      </c>
      <c r="AE83" t="str">
        <f>IF(Y83="","",IF(AD83=Optionen!$N$6,Optionen!$N$6,IF(AD83=Optionen!$N$5,Leistungsübersicht!$D$10,IF(AD83=Optionen!$N$4,Leistungsübersicht!$D$10))))</f>
        <v/>
      </c>
      <c r="AF83" t="str">
        <f>IF(Y83="","",IF(AD83=Optionen!$N$4,Leistungsübersicht!$D$11))</f>
        <v/>
      </c>
      <c r="AG83" s="19" t="str">
        <f>_xlfn.IFNA(INDEX(Verteilungsschlüssel!$B$5:$V$35,MATCH('Leistungsübersicht - WIP'!AC83,Verteilungsschlüssel!$B$5:$B$35,0),MATCH('Leistungsübersicht - WIP'!AE83,Verteilungsschlüssel!$B$5:$V$5,0)),"")</f>
        <v/>
      </c>
    </row>
    <row r="84" spans="2:33" x14ac:dyDescent="0.3">
      <c r="B84">
        <v>79</v>
      </c>
      <c r="C84" t="e">
        <f>IF(Detaildaten!#REF!="","",Detaildaten!#REF!)</f>
        <v>#REF!</v>
      </c>
      <c r="D84" t="e">
        <f>IF(Detaildaten!#REF!="","",Detaildaten!#REF!)</f>
        <v>#REF!</v>
      </c>
      <c r="E84" t="e">
        <f>IF(Detaildaten!#REF!="","",Detaildaten!#REF!)</f>
        <v>#REF!</v>
      </c>
      <c r="G84" t="e">
        <f>CONCATENATE(Detaildaten!#REF!," [",Detaildaten!#REF!,"] ")</f>
        <v>#REF!</v>
      </c>
      <c r="H84" t="e">
        <f>IF(Detaildaten!#REF!="","",Detaildaten!#REF!)</f>
        <v>#REF!</v>
      </c>
      <c r="I84" t="e">
        <f>Detaildaten!#REF!</f>
        <v>#REF!</v>
      </c>
      <c r="J84" t="e">
        <f>IF(Detaildaten!#REF!="","",Detaildaten!#REF!)</f>
        <v>#REF!</v>
      </c>
      <c r="L84" t="e">
        <f t="shared" si="11"/>
        <v>#REF!</v>
      </c>
      <c r="M84" t="e">
        <f t="shared" si="12"/>
        <v>#REF!</v>
      </c>
      <c r="N84" t="e">
        <f t="shared" si="13"/>
        <v>#REF!</v>
      </c>
      <c r="O84" t="e">
        <f t="shared" si="14"/>
        <v>#REF!</v>
      </c>
      <c r="Q84">
        <f>COUNTIFS(Optionen!$T$3:$T$8,Leistungsübersicht!$D$9,Optionen!$U$3:$U$8,'Leistungsübersicht - WIP'!E84)</f>
        <v>0</v>
      </c>
      <c r="S84" t="e">
        <f t="shared" si="15"/>
        <v>#REF!</v>
      </c>
      <c r="T84" t="e">
        <f t="shared" si="16"/>
        <v>#REF!</v>
      </c>
      <c r="U84" t="e">
        <f t="shared" si="17"/>
        <v>#REF!</v>
      </c>
      <c r="V84" t="e">
        <f t="shared" si="18"/>
        <v>#REF!</v>
      </c>
      <c r="X84" t="e">
        <f t="shared" si="19"/>
        <v>#N/A</v>
      </c>
      <c r="Y84" t="str" cm="1">
        <f t="array" ref="Y84">IFERROR(INDEX($T$6:$T$305,MATCH(1,COUNTIF($Y$5:Y83,$T$6:$T$305)+($T$6:$T383&lt;&gt;"")*1,0)),"")</f>
        <v/>
      </c>
      <c r="Z84" t="e">
        <f t="shared" si="20"/>
        <v>#N/A</v>
      </c>
      <c r="AA84" t="e">
        <f t="shared" si="21"/>
        <v>#N/A</v>
      </c>
      <c r="AC84" t="str">
        <f>IF(Y84="","",VLOOKUP(Y84,Detaildaten!$F$8:$W$19,18,0))</f>
        <v/>
      </c>
      <c r="AD84" t="str">
        <f>IF(Y84="","",Leistungsübersicht!$D$9)</f>
        <v/>
      </c>
      <c r="AE84" t="str">
        <f>IF(Y84="","",IF(AD84=Optionen!$N$6,Optionen!$N$6,IF(AD84=Optionen!$N$5,Leistungsübersicht!$D$10,IF(AD84=Optionen!$N$4,Leistungsübersicht!$D$10))))</f>
        <v/>
      </c>
      <c r="AF84" t="str">
        <f>IF(Y84="","",IF(AD84=Optionen!$N$4,Leistungsübersicht!$D$11))</f>
        <v/>
      </c>
      <c r="AG84" s="19" t="str">
        <f>_xlfn.IFNA(INDEX(Verteilungsschlüssel!$B$5:$V$35,MATCH('Leistungsübersicht - WIP'!AC84,Verteilungsschlüssel!$B$5:$B$35,0),MATCH('Leistungsübersicht - WIP'!AE84,Verteilungsschlüssel!$B$5:$V$5,0)),"")</f>
        <v/>
      </c>
    </row>
    <row r="85" spans="2:33" x14ac:dyDescent="0.3">
      <c r="B85">
        <v>80</v>
      </c>
      <c r="C85" t="e">
        <f>IF(Detaildaten!#REF!="","",Detaildaten!#REF!)</f>
        <v>#REF!</v>
      </c>
      <c r="D85" t="e">
        <f>IF(Detaildaten!#REF!="","",Detaildaten!#REF!)</f>
        <v>#REF!</v>
      </c>
      <c r="E85" t="e">
        <f>IF(Detaildaten!#REF!="","",Detaildaten!#REF!)</f>
        <v>#REF!</v>
      </c>
      <c r="G85" t="e">
        <f>CONCATENATE(Detaildaten!#REF!," [",Detaildaten!#REF!,"] ")</f>
        <v>#REF!</v>
      </c>
      <c r="H85" t="e">
        <f>IF(Detaildaten!#REF!="","",Detaildaten!#REF!)</f>
        <v>#REF!</v>
      </c>
      <c r="I85" t="e">
        <f>Detaildaten!#REF!</f>
        <v>#REF!</v>
      </c>
      <c r="J85" t="e">
        <f>IF(Detaildaten!#REF!="","",Detaildaten!#REF!)</f>
        <v>#REF!</v>
      </c>
      <c r="L85" t="e">
        <f t="shared" si="11"/>
        <v>#REF!</v>
      </c>
      <c r="M85" t="e">
        <f t="shared" si="12"/>
        <v>#REF!</v>
      </c>
      <c r="N85" t="e">
        <f t="shared" si="13"/>
        <v>#REF!</v>
      </c>
      <c r="O85" t="e">
        <f t="shared" si="14"/>
        <v>#REF!</v>
      </c>
      <c r="Q85">
        <f>COUNTIFS(Optionen!$T$3:$T$8,Leistungsübersicht!$D$9,Optionen!$U$3:$U$8,'Leistungsübersicht - WIP'!E85)</f>
        <v>0</v>
      </c>
      <c r="S85" t="e">
        <f t="shared" si="15"/>
        <v>#REF!</v>
      </c>
      <c r="T85" t="e">
        <f t="shared" si="16"/>
        <v>#REF!</v>
      </c>
      <c r="U85" t="e">
        <f t="shared" si="17"/>
        <v>#REF!</v>
      </c>
      <c r="V85" t="e">
        <f t="shared" si="18"/>
        <v>#REF!</v>
      </c>
      <c r="X85" t="e">
        <f t="shared" si="19"/>
        <v>#N/A</v>
      </c>
      <c r="Y85" t="str" cm="1">
        <f t="array" ref="Y85">IFERROR(INDEX($T$6:$T$305,MATCH(1,COUNTIF($Y$5:Y84,$T$6:$T$305)+($T$6:$T384&lt;&gt;"")*1,0)),"")</f>
        <v/>
      </c>
      <c r="Z85" t="e">
        <f t="shared" si="20"/>
        <v>#N/A</v>
      </c>
      <c r="AA85" t="e">
        <f t="shared" si="21"/>
        <v>#N/A</v>
      </c>
      <c r="AC85" t="str">
        <f>IF(Y85="","",VLOOKUP(Y85,Detaildaten!$F$8:$W$19,18,0))</f>
        <v/>
      </c>
      <c r="AD85" t="str">
        <f>IF(Y85="","",Leistungsübersicht!$D$9)</f>
        <v/>
      </c>
      <c r="AE85" t="str">
        <f>IF(Y85="","",IF(AD85=Optionen!$N$6,Optionen!$N$6,IF(AD85=Optionen!$N$5,Leistungsübersicht!$D$10,IF(AD85=Optionen!$N$4,Leistungsübersicht!$D$10))))</f>
        <v/>
      </c>
      <c r="AF85" t="str">
        <f>IF(Y85="","",IF(AD85=Optionen!$N$4,Leistungsübersicht!$D$11))</f>
        <v/>
      </c>
      <c r="AG85" s="19" t="str">
        <f>_xlfn.IFNA(INDEX(Verteilungsschlüssel!$B$5:$V$35,MATCH('Leistungsübersicht - WIP'!AC85,Verteilungsschlüssel!$B$5:$B$35,0),MATCH('Leistungsübersicht - WIP'!AE85,Verteilungsschlüssel!$B$5:$V$5,0)),"")</f>
        <v/>
      </c>
    </row>
    <row r="86" spans="2:33" x14ac:dyDescent="0.3">
      <c r="B86">
        <v>81</v>
      </c>
      <c r="C86" t="e">
        <f>IF(Detaildaten!#REF!="","",Detaildaten!#REF!)</f>
        <v>#REF!</v>
      </c>
      <c r="D86" t="e">
        <f>IF(Detaildaten!#REF!="","",Detaildaten!#REF!)</f>
        <v>#REF!</v>
      </c>
      <c r="E86" t="e">
        <f>IF(Detaildaten!#REF!="","",Detaildaten!#REF!)</f>
        <v>#REF!</v>
      </c>
      <c r="G86" t="e">
        <f>CONCATENATE(Detaildaten!#REF!," [",Detaildaten!#REF!,"] ")</f>
        <v>#REF!</v>
      </c>
      <c r="H86" t="e">
        <f>IF(Detaildaten!#REF!="","",Detaildaten!#REF!)</f>
        <v>#REF!</v>
      </c>
      <c r="I86" t="e">
        <f>Detaildaten!#REF!</f>
        <v>#REF!</v>
      </c>
      <c r="J86" t="e">
        <f>IF(Detaildaten!#REF!="","",Detaildaten!#REF!)</f>
        <v>#REF!</v>
      </c>
      <c r="L86" t="e">
        <f t="shared" si="11"/>
        <v>#REF!</v>
      </c>
      <c r="M86" t="e">
        <f t="shared" si="12"/>
        <v>#REF!</v>
      </c>
      <c r="N86" t="e">
        <f t="shared" si="13"/>
        <v>#REF!</v>
      </c>
      <c r="O86" t="e">
        <f t="shared" si="14"/>
        <v>#REF!</v>
      </c>
      <c r="Q86">
        <f>COUNTIFS(Optionen!$T$3:$T$8,Leistungsübersicht!$D$9,Optionen!$U$3:$U$8,'Leistungsübersicht - WIP'!E86)</f>
        <v>0</v>
      </c>
      <c r="S86" t="e">
        <f t="shared" si="15"/>
        <v>#REF!</v>
      </c>
      <c r="T86" t="e">
        <f t="shared" si="16"/>
        <v>#REF!</v>
      </c>
      <c r="U86" t="e">
        <f t="shared" si="17"/>
        <v>#REF!</v>
      </c>
      <c r="V86" t="e">
        <f t="shared" si="18"/>
        <v>#REF!</v>
      </c>
      <c r="X86" t="e">
        <f t="shared" si="19"/>
        <v>#N/A</v>
      </c>
      <c r="Y86" t="str" cm="1">
        <f t="array" ref="Y86">IFERROR(INDEX($T$6:$T$305,MATCH(1,COUNTIF($Y$5:Y85,$T$6:$T$305)+($T$6:$T385&lt;&gt;"")*1,0)),"")</f>
        <v/>
      </c>
      <c r="Z86" t="e">
        <f t="shared" si="20"/>
        <v>#N/A</v>
      </c>
      <c r="AA86" t="e">
        <f t="shared" si="21"/>
        <v>#N/A</v>
      </c>
      <c r="AC86" t="str">
        <f>IF(Y86="","",VLOOKUP(Y86,Detaildaten!$F$8:$W$19,18,0))</f>
        <v/>
      </c>
      <c r="AD86" t="str">
        <f>IF(Y86="","",Leistungsübersicht!$D$9)</f>
        <v/>
      </c>
      <c r="AE86" t="str">
        <f>IF(Y86="","",IF(AD86=Optionen!$N$6,Optionen!$N$6,IF(AD86=Optionen!$N$5,Leistungsübersicht!$D$10,IF(AD86=Optionen!$N$4,Leistungsübersicht!$D$10))))</f>
        <v/>
      </c>
      <c r="AF86" t="str">
        <f>IF(Y86="","",IF(AD86=Optionen!$N$4,Leistungsübersicht!$D$11))</f>
        <v/>
      </c>
      <c r="AG86" s="19" t="str">
        <f>_xlfn.IFNA(INDEX(Verteilungsschlüssel!$B$5:$V$35,MATCH('Leistungsübersicht - WIP'!AC86,Verteilungsschlüssel!$B$5:$B$35,0),MATCH('Leistungsübersicht - WIP'!AE86,Verteilungsschlüssel!$B$5:$V$5,0)),"")</f>
        <v/>
      </c>
    </row>
    <row r="87" spans="2:33" x14ac:dyDescent="0.3">
      <c r="B87">
        <v>82</v>
      </c>
      <c r="C87" t="e">
        <f>IF(Detaildaten!#REF!="","",Detaildaten!#REF!)</f>
        <v>#REF!</v>
      </c>
      <c r="D87" t="e">
        <f>IF(Detaildaten!#REF!="","",Detaildaten!#REF!)</f>
        <v>#REF!</v>
      </c>
      <c r="E87" t="e">
        <f>IF(Detaildaten!#REF!="","",Detaildaten!#REF!)</f>
        <v>#REF!</v>
      </c>
      <c r="G87" t="e">
        <f>CONCATENATE(Detaildaten!#REF!," [",Detaildaten!#REF!,"] ")</f>
        <v>#REF!</v>
      </c>
      <c r="H87" t="e">
        <f>IF(Detaildaten!#REF!="","",Detaildaten!#REF!)</f>
        <v>#REF!</v>
      </c>
      <c r="I87" t="e">
        <f>Detaildaten!#REF!</f>
        <v>#REF!</v>
      </c>
      <c r="J87" t="e">
        <f>IF(Detaildaten!#REF!="","",Detaildaten!#REF!)</f>
        <v>#REF!</v>
      </c>
      <c r="L87" t="e">
        <f t="shared" si="11"/>
        <v>#REF!</v>
      </c>
      <c r="M87" t="e">
        <f t="shared" si="12"/>
        <v>#REF!</v>
      </c>
      <c r="N87" t="e">
        <f t="shared" si="13"/>
        <v>#REF!</v>
      </c>
      <c r="O87" t="e">
        <f t="shared" si="14"/>
        <v>#REF!</v>
      </c>
      <c r="Q87">
        <f>COUNTIFS(Optionen!$T$3:$T$8,Leistungsübersicht!$D$9,Optionen!$U$3:$U$8,'Leistungsübersicht - WIP'!E87)</f>
        <v>0</v>
      </c>
      <c r="S87" t="e">
        <f t="shared" si="15"/>
        <v>#REF!</v>
      </c>
      <c r="T87" t="e">
        <f t="shared" si="16"/>
        <v>#REF!</v>
      </c>
      <c r="U87" t="e">
        <f t="shared" si="17"/>
        <v>#REF!</v>
      </c>
      <c r="V87" t="e">
        <f t="shared" si="18"/>
        <v>#REF!</v>
      </c>
      <c r="X87" t="e">
        <f t="shared" si="19"/>
        <v>#N/A</v>
      </c>
      <c r="Y87" t="str" cm="1">
        <f t="array" ref="Y87">IFERROR(INDEX($T$6:$T$305,MATCH(1,COUNTIF($Y$5:Y86,$T$6:$T$305)+($T$6:$T386&lt;&gt;"")*1,0)),"")</f>
        <v/>
      </c>
      <c r="Z87" t="e">
        <f t="shared" si="20"/>
        <v>#N/A</v>
      </c>
      <c r="AA87" t="e">
        <f t="shared" si="21"/>
        <v>#N/A</v>
      </c>
      <c r="AC87" t="str">
        <f>IF(Y87="","",VLOOKUP(Y87,Detaildaten!$F$8:$W$19,18,0))</f>
        <v/>
      </c>
      <c r="AD87" t="str">
        <f>IF(Y87="","",Leistungsübersicht!$D$9)</f>
        <v/>
      </c>
      <c r="AE87" t="str">
        <f>IF(Y87="","",IF(AD87=Optionen!$N$6,Optionen!$N$6,IF(AD87=Optionen!$N$5,Leistungsübersicht!$D$10,IF(AD87=Optionen!$N$4,Leistungsübersicht!$D$10))))</f>
        <v/>
      </c>
      <c r="AF87" t="str">
        <f>IF(Y87="","",IF(AD87=Optionen!$N$4,Leistungsübersicht!$D$11))</f>
        <v/>
      </c>
      <c r="AG87" s="19" t="str">
        <f>_xlfn.IFNA(INDEX(Verteilungsschlüssel!$B$5:$V$35,MATCH('Leistungsübersicht - WIP'!AC87,Verteilungsschlüssel!$B$5:$B$35,0),MATCH('Leistungsübersicht - WIP'!AE87,Verteilungsschlüssel!$B$5:$V$5,0)),"")</f>
        <v/>
      </c>
    </row>
    <row r="88" spans="2:33" x14ac:dyDescent="0.3">
      <c r="B88">
        <v>83</v>
      </c>
      <c r="C88" t="e">
        <f>IF(Detaildaten!#REF!="","",Detaildaten!#REF!)</f>
        <v>#REF!</v>
      </c>
      <c r="D88" t="e">
        <f>IF(Detaildaten!#REF!="","",Detaildaten!#REF!)</f>
        <v>#REF!</v>
      </c>
      <c r="E88" t="e">
        <f>IF(Detaildaten!#REF!="","",Detaildaten!#REF!)</f>
        <v>#REF!</v>
      </c>
      <c r="G88" t="e">
        <f>CONCATENATE(Detaildaten!#REF!," [",Detaildaten!#REF!,"] ")</f>
        <v>#REF!</v>
      </c>
      <c r="H88" t="e">
        <f>IF(Detaildaten!#REF!="","",Detaildaten!#REF!)</f>
        <v>#REF!</v>
      </c>
      <c r="I88" t="e">
        <f>Detaildaten!#REF!</f>
        <v>#REF!</v>
      </c>
      <c r="J88" t="e">
        <f>IF(Detaildaten!#REF!="","",Detaildaten!#REF!)</f>
        <v>#REF!</v>
      </c>
      <c r="L88" t="e">
        <f t="shared" si="11"/>
        <v>#REF!</v>
      </c>
      <c r="M88" t="e">
        <f t="shared" si="12"/>
        <v>#REF!</v>
      </c>
      <c r="N88" t="e">
        <f t="shared" si="13"/>
        <v>#REF!</v>
      </c>
      <c r="O88" t="e">
        <f t="shared" si="14"/>
        <v>#REF!</v>
      </c>
      <c r="Q88">
        <f>COUNTIFS(Optionen!$T$3:$T$8,Leistungsübersicht!$D$9,Optionen!$U$3:$U$8,'Leistungsübersicht - WIP'!E88)</f>
        <v>0</v>
      </c>
      <c r="S88" t="e">
        <f t="shared" si="15"/>
        <v>#REF!</v>
      </c>
      <c r="T88" t="e">
        <f t="shared" si="16"/>
        <v>#REF!</v>
      </c>
      <c r="U88" t="e">
        <f t="shared" si="17"/>
        <v>#REF!</v>
      </c>
      <c r="V88" t="e">
        <f t="shared" si="18"/>
        <v>#REF!</v>
      </c>
      <c r="X88" t="e">
        <f t="shared" si="19"/>
        <v>#N/A</v>
      </c>
      <c r="Y88" t="str" cm="1">
        <f t="array" ref="Y88">IFERROR(INDEX($T$6:$T$305,MATCH(1,COUNTIF($Y$5:Y87,$T$6:$T$305)+($T$6:$T387&lt;&gt;"")*1,0)),"")</f>
        <v/>
      </c>
      <c r="Z88" t="e">
        <f t="shared" si="20"/>
        <v>#N/A</v>
      </c>
      <c r="AA88" t="e">
        <f t="shared" si="21"/>
        <v>#N/A</v>
      </c>
      <c r="AC88" t="str">
        <f>IF(Y88="","",VLOOKUP(Y88,Detaildaten!$F$8:$W$19,18,0))</f>
        <v/>
      </c>
      <c r="AD88" t="str">
        <f>IF(Y88="","",Leistungsübersicht!$D$9)</f>
        <v/>
      </c>
      <c r="AE88" t="str">
        <f>IF(Y88="","",IF(AD88=Optionen!$N$6,Optionen!$N$6,IF(AD88=Optionen!$N$5,Leistungsübersicht!$D$10,IF(AD88=Optionen!$N$4,Leistungsübersicht!$D$10))))</f>
        <v/>
      </c>
      <c r="AF88" t="str">
        <f>IF(Y88="","",IF(AD88=Optionen!$N$4,Leistungsübersicht!$D$11))</f>
        <v/>
      </c>
      <c r="AG88" s="19" t="str">
        <f>_xlfn.IFNA(INDEX(Verteilungsschlüssel!$B$5:$V$35,MATCH('Leistungsübersicht - WIP'!AC88,Verteilungsschlüssel!$B$5:$B$35,0),MATCH('Leistungsübersicht - WIP'!AE88,Verteilungsschlüssel!$B$5:$V$5,0)),"")</f>
        <v/>
      </c>
    </row>
    <row r="89" spans="2:33" x14ac:dyDescent="0.3">
      <c r="B89">
        <v>84</v>
      </c>
      <c r="C89" t="e">
        <f>IF(Detaildaten!#REF!="","",Detaildaten!#REF!)</f>
        <v>#REF!</v>
      </c>
      <c r="D89" t="e">
        <f>IF(Detaildaten!#REF!="","",Detaildaten!#REF!)</f>
        <v>#REF!</v>
      </c>
      <c r="E89" t="e">
        <f>IF(Detaildaten!#REF!="","",Detaildaten!#REF!)</f>
        <v>#REF!</v>
      </c>
      <c r="G89" t="e">
        <f>CONCATENATE(Detaildaten!#REF!," [",Detaildaten!#REF!,"] ")</f>
        <v>#REF!</v>
      </c>
      <c r="H89" t="e">
        <f>IF(Detaildaten!#REF!="","",Detaildaten!#REF!)</f>
        <v>#REF!</v>
      </c>
      <c r="I89" t="e">
        <f>Detaildaten!#REF!</f>
        <v>#REF!</v>
      </c>
      <c r="J89" t="e">
        <f>IF(Detaildaten!#REF!="","",Detaildaten!#REF!)</f>
        <v>#REF!</v>
      </c>
      <c r="L89" t="e">
        <f t="shared" si="11"/>
        <v>#REF!</v>
      </c>
      <c r="M89" t="e">
        <f t="shared" si="12"/>
        <v>#REF!</v>
      </c>
      <c r="N89" t="e">
        <f t="shared" si="13"/>
        <v>#REF!</v>
      </c>
      <c r="O89" t="e">
        <f t="shared" si="14"/>
        <v>#REF!</v>
      </c>
      <c r="Q89">
        <f>COUNTIFS(Optionen!$T$3:$T$8,Leistungsübersicht!$D$9,Optionen!$U$3:$U$8,'Leistungsübersicht - WIP'!E89)</f>
        <v>0</v>
      </c>
      <c r="S89" t="e">
        <f t="shared" si="15"/>
        <v>#REF!</v>
      </c>
      <c r="T89" t="e">
        <f t="shared" si="16"/>
        <v>#REF!</v>
      </c>
      <c r="U89" t="e">
        <f t="shared" si="17"/>
        <v>#REF!</v>
      </c>
      <c r="V89" t="e">
        <f t="shared" si="18"/>
        <v>#REF!</v>
      </c>
      <c r="X89" t="e">
        <f t="shared" si="19"/>
        <v>#N/A</v>
      </c>
      <c r="Y89" t="str" cm="1">
        <f t="array" ref="Y89">IFERROR(INDEX($T$6:$T$305,MATCH(1,COUNTIF($Y$5:Y88,$T$6:$T$305)+($T$6:$T388&lt;&gt;"")*1,0)),"")</f>
        <v/>
      </c>
      <c r="Z89" t="e">
        <f t="shared" si="20"/>
        <v>#N/A</v>
      </c>
      <c r="AA89" t="e">
        <f t="shared" si="21"/>
        <v>#N/A</v>
      </c>
      <c r="AC89" t="str">
        <f>IF(Y89="","",VLOOKUP(Y89,Detaildaten!$F$8:$W$19,18,0))</f>
        <v/>
      </c>
      <c r="AD89" t="str">
        <f>IF(Y89="","",Leistungsübersicht!$D$9)</f>
        <v/>
      </c>
      <c r="AE89" t="str">
        <f>IF(Y89="","",IF(AD89=Optionen!$N$6,Optionen!$N$6,IF(AD89=Optionen!$N$5,Leistungsübersicht!$D$10,IF(AD89=Optionen!$N$4,Leistungsübersicht!$D$10))))</f>
        <v/>
      </c>
      <c r="AF89" t="str">
        <f>IF(Y89="","",IF(AD89=Optionen!$N$4,Leistungsübersicht!$D$11))</f>
        <v/>
      </c>
      <c r="AG89" s="19" t="str">
        <f>_xlfn.IFNA(INDEX(Verteilungsschlüssel!$B$5:$V$35,MATCH('Leistungsübersicht - WIP'!AC89,Verteilungsschlüssel!$B$5:$B$35,0),MATCH('Leistungsübersicht - WIP'!AE89,Verteilungsschlüssel!$B$5:$V$5,0)),"")</f>
        <v/>
      </c>
    </row>
    <row r="90" spans="2:33" x14ac:dyDescent="0.3">
      <c r="B90">
        <v>85</v>
      </c>
      <c r="C90" t="e">
        <f>IF(Detaildaten!#REF!="","",Detaildaten!#REF!)</f>
        <v>#REF!</v>
      </c>
      <c r="D90" t="e">
        <f>IF(Detaildaten!#REF!="","",Detaildaten!#REF!)</f>
        <v>#REF!</v>
      </c>
      <c r="E90" t="e">
        <f>IF(Detaildaten!#REF!="","",Detaildaten!#REF!)</f>
        <v>#REF!</v>
      </c>
      <c r="G90" t="e">
        <f>CONCATENATE(Detaildaten!#REF!," [",Detaildaten!#REF!,"] ")</f>
        <v>#REF!</v>
      </c>
      <c r="H90" t="e">
        <f>IF(Detaildaten!#REF!="","",Detaildaten!#REF!)</f>
        <v>#REF!</v>
      </c>
      <c r="I90" t="e">
        <f>Detaildaten!#REF!</f>
        <v>#REF!</v>
      </c>
      <c r="J90" t="e">
        <f>IF(Detaildaten!#REF!="","",Detaildaten!#REF!)</f>
        <v>#REF!</v>
      </c>
      <c r="L90" t="e">
        <f t="shared" si="11"/>
        <v>#REF!</v>
      </c>
      <c r="M90" t="e">
        <f t="shared" si="12"/>
        <v>#REF!</v>
      </c>
      <c r="N90" t="e">
        <f t="shared" si="13"/>
        <v>#REF!</v>
      </c>
      <c r="O90" t="e">
        <f t="shared" si="14"/>
        <v>#REF!</v>
      </c>
      <c r="Q90">
        <f>COUNTIFS(Optionen!$T$3:$T$8,Leistungsübersicht!$D$9,Optionen!$U$3:$U$8,'Leistungsübersicht - WIP'!E90)</f>
        <v>0</v>
      </c>
      <c r="S90" t="e">
        <f t="shared" si="15"/>
        <v>#REF!</v>
      </c>
      <c r="T90" t="e">
        <f t="shared" si="16"/>
        <v>#REF!</v>
      </c>
      <c r="U90" t="e">
        <f t="shared" si="17"/>
        <v>#REF!</v>
      </c>
      <c r="V90" t="e">
        <f t="shared" si="18"/>
        <v>#REF!</v>
      </c>
      <c r="X90" t="e">
        <f t="shared" si="19"/>
        <v>#N/A</v>
      </c>
      <c r="Y90" t="str" cm="1">
        <f t="array" ref="Y90">IFERROR(INDEX($T$6:$T$305,MATCH(1,COUNTIF($Y$5:Y89,$T$6:$T$305)+($T$6:$T389&lt;&gt;"")*1,0)),"")</f>
        <v/>
      </c>
      <c r="Z90" t="e">
        <f t="shared" si="20"/>
        <v>#N/A</v>
      </c>
      <c r="AA90" t="e">
        <f t="shared" si="21"/>
        <v>#N/A</v>
      </c>
      <c r="AC90" t="str">
        <f>IF(Y90="","",VLOOKUP(Y90,Detaildaten!$F$8:$W$19,18,0))</f>
        <v/>
      </c>
      <c r="AD90" t="str">
        <f>IF(Y90="","",Leistungsübersicht!$D$9)</f>
        <v/>
      </c>
      <c r="AE90" t="str">
        <f>IF(Y90="","",IF(AD90=Optionen!$N$6,Optionen!$N$6,IF(AD90=Optionen!$N$5,Leistungsübersicht!$D$10,IF(AD90=Optionen!$N$4,Leistungsübersicht!$D$10))))</f>
        <v/>
      </c>
      <c r="AF90" t="str">
        <f>IF(Y90="","",IF(AD90=Optionen!$N$4,Leistungsübersicht!$D$11))</f>
        <v/>
      </c>
      <c r="AG90" s="19" t="str">
        <f>_xlfn.IFNA(INDEX(Verteilungsschlüssel!$B$5:$V$35,MATCH('Leistungsübersicht - WIP'!AC90,Verteilungsschlüssel!$B$5:$B$35,0),MATCH('Leistungsübersicht - WIP'!AE90,Verteilungsschlüssel!$B$5:$V$5,0)),"")</f>
        <v/>
      </c>
    </row>
    <row r="91" spans="2:33" x14ac:dyDescent="0.3">
      <c r="B91">
        <v>86</v>
      </c>
      <c r="C91" t="e">
        <f>IF(Detaildaten!#REF!="","",Detaildaten!#REF!)</f>
        <v>#REF!</v>
      </c>
      <c r="D91" t="e">
        <f>IF(Detaildaten!#REF!="","",Detaildaten!#REF!)</f>
        <v>#REF!</v>
      </c>
      <c r="E91" t="e">
        <f>IF(Detaildaten!#REF!="","",Detaildaten!#REF!)</f>
        <v>#REF!</v>
      </c>
      <c r="G91" t="e">
        <f>CONCATENATE(Detaildaten!#REF!," [",Detaildaten!#REF!,"] ")</f>
        <v>#REF!</v>
      </c>
      <c r="H91" t="e">
        <f>IF(Detaildaten!#REF!="","",Detaildaten!#REF!)</f>
        <v>#REF!</v>
      </c>
      <c r="I91" t="e">
        <f>Detaildaten!#REF!</f>
        <v>#REF!</v>
      </c>
      <c r="J91" t="e">
        <f>IF(Detaildaten!#REF!="","",Detaildaten!#REF!)</f>
        <v>#REF!</v>
      </c>
      <c r="L91" t="e">
        <f t="shared" si="11"/>
        <v>#REF!</v>
      </c>
      <c r="M91" t="e">
        <f t="shared" si="12"/>
        <v>#REF!</v>
      </c>
      <c r="N91" t="e">
        <f t="shared" si="13"/>
        <v>#REF!</v>
      </c>
      <c r="O91" t="e">
        <f t="shared" si="14"/>
        <v>#REF!</v>
      </c>
      <c r="Q91">
        <f>COUNTIFS(Optionen!$T$3:$T$8,Leistungsübersicht!$D$9,Optionen!$U$3:$U$8,'Leistungsübersicht - WIP'!E91)</f>
        <v>0</v>
      </c>
      <c r="S91" t="e">
        <f t="shared" si="15"/>
        <v>#REF!</v>
      </c>
      <c r="T91" t="e">
        <f t="shared" si="16"/>
        <v>#REF!</v>
      </c>
      <c r="U91" t="e">
        <f t="shared" si="17"/>
        <v>#REF!</v>
      </c>
      <c r="V91" t="e">
        <f t="shared" si="18"/>
        <v>#REF!</v>
      </c>
      <c r="X91" t="e">
        <f t="shared" si="19"/>
        <v>#N/A</v>
      </c>
      <c r="Y91" t="str" cm="1">
        <f t="array" ref="Y91">IFERROR(INDEX($T$6:$T$305,MATCH(1,COUNTIF($Y$5:Y90,$T$6:$T$305)+($T$6:$T390&lt;&gt;"")*1,0)),"")</f>
        <v/>
      </c>
      <c r="Z91" t="e">
        <f t="shared" si="20"/>
        <v>#N/A</v>
      </c>
      <c r="AA91" t="e">
        <f t="shared" si="21"/>
        <v>#N/A</v>
      </c>
      <c r="AC91" t="str">
        <f>IF(Y91="","",VLOOKUP(Y91,Detaildaten!$F$8:$W$19,18,0))</f>
        <v/>
      </c>
      <c r="AD91" t="str">
        <f>IF(Y91="","",Leistungsübersicht!$D$9)</f>
        <v/>
      </c>
      <c r="AE91" t="str">
        <f>IF(Y91="","",IF(AD91=Optionen!$N$6,Optionen!$N$6,IF(AD91=Optionen!$N$5,Leistungsübersicht!$D$10,IF(AD91=Optionen!$N$4,Leistungsübersicht!$D$10))))</f>
        <v/>
      </c>
      <c r="AF91" t="str">
        <f>IF(Y91="","",IF(AD91=Optionen!$N$4,Leistungsübersicht!$D$11))</f>
        <v/>
      </c>
      <c r="AG91" s="19" t="str">
        <f>_xlfn.IFNA(INDEX(Verteilungsschlüssel!$B$5:$V$35,MATCH('Leistungsübersicht - WIP'!AC91,Verteilungsschlüssel!$B$5:$B$35,0),MATCH('Leistungsübersicht - WIP'!AE91,Verteilungsschlüssel!$B$5:$V$5,0)),"")</f>
        <v/>
      </c>
    </row>
    <row r="92" spans="2:33" x14ac:dyDescent="0.3">
      <c r="B92">
        <v>87</v>
      </c>
      <c r="C92" t="e">
        <f>IF(Detaildaten!#REF!="","",Detaildaten!#REF!)</f>
        <v>#REF!</v>
      </c>
      <c r="D92" t="e">
        <f>IF(Detaildaten!#REF!="","",Detaildaten!#REF!)</f>
        <v>#REF!</v>
      </c>
      <c r="E92" t="e">
        <f>IF(Detaildaten!#REF!="","",Detaildaten!#REF!)</f>
        <v>#REF!</v>
      </c>
      <c r="G92" t="e">
        <f>CONCATENATE(Detaildaten!#REF!," [",Detaildaten!#REF!,"] ")</f>
        <v>#REF!</v>
      </c>
      <c r="H92" t="e">
        <f>IF(Detaildaten!#REF!="","",Detaildaten!#REF!)</f>
        <v>#REF!</v>
      </c>
      <c r="I92" t="e">
        <f>Detaildaten!#REF!</f>
        <v>#REF!</v>
      </c>
      <c r="J92" t="e">
        <f>IF(Detaildaten!#REF!="","",Detaildaten!#REF!)</f>
        <v>#REF!</v>
      </c>
      <c r="L92" t="e">
        <f t="shared" si="11"/>
        <v>#REF!</v>
      </c>
      <c r="M92" t="e">
        <f t="shared" si="12"/>
        <v>#REF!</v>
      </c>
      <c r="N92" t="e">
        <f t="shared" si="13"/>
        <v>#REF!</v>
      </c>
      <c r="O92" t="e">
        <f t="shared" si="14"/>
        <v>#REF!</v>
      </c>
      <c r="Q92">
        <f>COUNTIFS(Optionen!$T$3:$T$8,Leistungsübersicht!$D$9,Optionen!$U$3:$U$8,'Leistungsübersicht - WIP'!E92)</f>
        <v>0</v>
      </c>
      <c r="S92" t="e">
        <f t="shared" si="15"/>
        <v>#REF!</v>
      </c>
      <c r="T92" t="e">
        <f t="shared" si="16"/>
        <v>#REF!</v>
      </c>
      <c r="U92" t="e">
        <f t="shared" si="17"/>
        <v>#REF!</v>
      </c>
      <c r="V92" t="e">
        <f t="shared" si="18"/>
        <v>#REF!</v>
      </c>
      <c r="X92" t="e">
        <f t="shared" si="19"/>
        <v>#N/A</v>
      </c>
      <c r="Y92" t="str" cm="1">
        <f t="array" ref="Y92">IFERROR(INDEX($T$6:$T$305,MATCH(1,COUNTIF($Y$5:Y91,$T$6:$T$305)+($T$6:$T391&lt;&gt;"")*1,0)),"")</f>
        <v/>
      </c>
      <c r="Z92" t="e">
        <f t="shared" si="20"/>
        <v>#N/A</v>
      </c>
      <c r="AA92" t="e">
        <f t="shared" si="21"/>
        <v>#N/A</v>
      </c>
      <c r="AC92" t="str">
        <f>IF(Y92="","",VLOOKUP(Y92,Detaildaten!$F$8:$W$19,18,0))</f>
        <v/>
      </c>
      <c r="AD92" t="str">
        <f>IF(Y92="","",Leistungsübersicht!$D$9)</f>
        <v/>
      </c>
      <c r="AE92" t="str">
        <f>IF(Y92="","",IF(AD92=Optionen!$N$6,Optionen!$N$6,IF(AD92=Optionen!$N$5,Leistungsübersicht!$D$10,IF(AD92=Optionen!$N$4,Leistungsübersicht!$D$10))))</f>
        <v/>
      </c>
      <c r="AF92" t="str">
        <f>IF(Y92="","",IF(AD92=Optionen!$N$4,Leistungsübersicht!$D$11))</f>
        <v/>
      </c>
      <c r="AG92" s="19" t="str">
        <f>_xlfn.IFNA(INDEX(Verteilungsschlüssel!$B$5:$V$35,MATCH('Leistungsübersicht - WIP'!AC92,Verteilungsschlüssel!$B$5:$B$35,0),MATCH('Leistungsübersicht - WIP'!AE92,Verteilungsschlüssel!$B$5:$V$5,0)),"")</f>
        <v/>
      </c>
    </row>
    <row r="93" spans="2:33" x14ac:dyDescent="0.3">
      <c r="B93">
        <v>88</v>
      </c>
      <c r="C93" t="e">
        <f>IF(Detaildaten!#REF!="","",Detaildaten!#REF!)</f>
        <v>#REF!</v>
      </c>
      <c r="D93" t="e">
        <f>IF(Detaildaten!#REF!="","",Detaildaten!#REF!)</f>
        <v>#REF!</v>
      </c>
      <c r="E93" t="e">
        <f>IF(Detaildaten!#REF!="","",Detaildaten!#REF!)</f>
        <v>#REF!</v>
      </c>
      <c r="G93" t="e">
        <f>CONCATENATE(Detaildaten!#REF!," [",Detaildaten!#REF!,"] ")</f>
        <v>#REF!</v>
      </c>
      <c r="H93" t="e">
        <f>IF(Detaildaten!#REF!="","",Detaildaten!#REF!)</f>
        <v>#REF!</v>
      </c>
      <c r="I93" t="e">
        <f>Detaildaten!#REF!</f>
        <v>#REF!</v>
      </c>
      <c r="J93" t="e">
        <f>IF(Detaildaten!#REF!="","",Detaildaten!#REF!)</f>
        <v>#REF!</v>
      </c>
      <c r="L93" t="e">
        <f t="shared" si="11"/>
        <v>#REF!</v>
      </c>
      <c r="M93" t="e">
        <f t="shared" si="12"/>
        <v>#REF!</v>
      </c>
      <c r="N93" t="e">
        <f t="shared" si="13"/>
        <v>#REF!</v>
      </c>
      <c r="O93" t="e">
        <f t="shared" si="14"/>
        <v>#REF!</v>
      </c>
      <c r="Q93">
        <f>COUNTIFS(Optionen!$T$3:$T$8,Leistungsübersicht!$D$9,Optionen!$U$3:$U$8,'Leistungsübersicht - WIP'!E93)</f>
        <v>0</v>
      </c>
      <c r="S93" t="e">
        <f t="shared" si="15"/>
        <v>#REF!</v>
      </c>
      <c r="T93" t="e">
        <f t="shared" si="16"/>
        <v>#REF!</v>
      </c>
      <c r="U93" t="e">
        <f t="shared" si="17"/>
        <v>#REF!</v>
      </c>
      <c r="V93" t="e">
        <f t="shared" si="18"/>
        <v>#REF!</v>
      </c>
      <c r="X93" t="e">
        <f t="shared" si="19"/>
        <v>#N/A</v>
      </c>
      <c r="Y93" t="str" cm="1">
        <f t="array" ref="Y93">IFERROR(INDEX($T$6:$T$305,MATCH(1,COUNTIF($Y$5:Y92,$T$6:$T$305)+($T$6:$T392&lt;&gt;"")*1,0)),"")</f>
        <v/>
      </c>
      <c r="Z93" t="e">
        <f t="shared" si="20"/>
        <v>#N/A</v>
      </c>
      <c r="AA93" t="e">
        <f t="shared" si="21"/>
        <v>#N/A</v>
      </c>
      <c r="AC93" t="str">
        <f>IF(Y93="","",VLOOKUP(Y93,Detaildaten!$F$8:$W$19,18,0))</f>
        <v/>
      </c>
      <c r="AD93" t="str">
        <f>IF(Y93="","",Leistungsübersicht!$D$9)</f>
        <v/>
      </c>
      <c r="AE93" t="str">
        <f>IF(Y93="","",IF(AD93=Optionen!$N$6,Optionen!$N$6,IF(AD93=Optionen!$N$5,Leistungsübersicht!$D$10,IF(AD93=Optionen!$N$4,Leistungsübersicht!$D$10))))</f>
        <v/>
      </c>
      <c r="AF93" t="str">
        <f>IF(Y93="","",IF(AD93=Optionen!$N$4,Leistungsübersicht!$D$11))</f>
        <v/>
      </c>
      <c r="AG93" s="19" t="str">
        <f>_xlfn.IFNA(INDEX(Verteilungsschlüssel!$B$5:$V$35,MATCH('Leistungsübersicht - WIP'!AC93,Verteilungsschlüssel!$B$5:$B$35,0),MATCH('Leistungsübersicht - WIP'!AE93,Verteilungsschlüssel!$B$5:$V$5,0)),"")</f>
        <v/>
      </c>
    </row>
    <row r="94" spans="2:33" x14ac:dyDescent="0.3">
      <c r="B94">
        <v>89</v>
      </c>
      <c r="C94" t="e">
        <f>IF(Detaildaten!#REF!="","",Detaildaten!#REF!)</f>
        <v>#REF!</v>
      </c>
      <c r="D94" t="e">
        <f>IF(Detaildaten!#REF!="","",Detaildaten!#REF!)</f>
        <v>#REF!</v>
      </c>
      <c r="E94" t="e">
        <f>IF(Detaildaten!#REF!="","",Detaildaten!#REF!)</f>
        <v>#REF!</v>
      </c>
      <c r="G94" t="e">
        <f>CONCATENATE(Detaildaten!#REF!," [",Detaildaten!#REF!,"] ")</f>
        <v>#REF!</v>
      </c>
      <c r="H94" t="e">
        <f>IF(Detaildaten!#REF!="","",Detaildaten!#REF!)</f>
        <v>#REF!</v>
      </c>
      <c r="I94" t="e">
        <f>Detaildaten!#REF!</f>
        <v>#REF!</v>
      </c>
      <c r="J94" t="e">
        <f>IF(Detaildaten!#REF!="","",Detaildaten!#REF!)</f>
        <v>#REF!</v>
      </c>
      <c r="L94" t="e">
        <f t="shared" si="11"/>
        <v>#REF!</v>
      </c>
      <c r="M94" t="e">
        <f t="shared" si="12"/>
        <v>#REF!</v>
      </c>
      <c r="N94" t="e">
        <f t="shared" si="13"/>
        <v>#REF!</v>
      </c>
      <c r="O94" t="e">
        <f t="shared" si="14"/>
        <v>#REF!</v>
      </c>
      <c r="Q94">
        <f>COUNTIFS(Optionen!$T$3:$T$8,Leistungsübersicht!$D$9,Optionen!$U$3:$U$8,'Leistungsübersicht - WIP'!E94)</f>
        <v>0</v>
      </c>
      <c r="S94" t="e">
        <f t="shared" si="15"/>
        <v>#REF!</v>
      </c>
      <c r="T94" t="e">
        <f t="shared" si="16"/>
        <v>#REF!</v>
      </c>
      <c r="U94" t="e">
        <f t="shared" si="17"/>
        <v>#REF!</v>
      </c>
      <c r="V94" t="e">
        <f t="shared" si="18"/>
        <v>#REF!</v>
      </c>
      <c r="X94" t="e">
        <f t="shared" si="19"/>
        <v>#N/A</v>
      </c>
      <c r="Y94" t="str" cm="1">
        <f t="array" ref="Y94">IFERROR(INDEX($T$6:$T$305,MATCH(1,COUNTIF($Y$5:Y93,$T$6:$T$305)+($T$6:$T393&lt;&gt;"")*1,0)),"")</f>
        <v/>
      </c>
      <c r="Z94" t="e">
        <f t="shared" si="20"/>
        <v>#N/A</v>
      </c>
      <c r="AA94" t="e">
        <f t="shared" si="21"/>
        <v>#N/A</v>
      </c>
      <c r="AC94" t="str">
        <f>IF(Y94="","",VLOOKUP(Y94,Detaildaten!$F$8:$W$19,18,0))</f>
        <v/>
      </c>
      <c r="AD94" t="str">
        <f>IF(Y94="","",Leistungsübersicht!$D$9)</f>
        <v/>
      </c>
      <c r="AE94" t="str">
        <f>IF(Y94="","",IF(AD94=Optionen!$N$6,Optionen!$N$6,IF(AD94=Optionen!$N$5,Leistungsübersicht!$D$10,IF(AD94=Optionen!$N$4,Leistungsübersicht!$D$10))))</f>
        <v/>
      </c>
      <c r="AF94" t="str">
        <f>IF(Y94="","",IF(AD94=Optionen!$N$4,Leistungsübersicht!$D$11))</f>
        <v/>
      </c>
      <c r="AG94" s="19" t="str">
        <f>_xlfn.IFNA(INDEX(Verteilungsschlüssel!$B$5:$V$35,MATCH('Leistungsübersicht - WIP'!AC94,Verteilungsschlüssel!$B$5:$B$35,0),MATCH('Leistungsübersicht - WIP'!AE94,Verteilungsschlüssel!$B$5:$V$5,0)),"")</f>
        <v/>
      </c>
    </row>
    <row r="95" spans="2:33" x14ac:dyDescent="0.3">
      <c r="B95">
        <v>90</v>
      </c>
      <c r="C95" t="e">
        <f>IF(Detaildaten!#REF!="","",Detaildaten!#REF!)</f>
        <v>#REF!</v>
      </c>
      <c r="D95" t="e">
        <f>IF(Detaildaten!#REF!="","",Detaildaten!#REF!)</f>
        <v>#REF!</v>
      </c>
      <c r="E95" t="e">
        <f>IF(Detaildaten!#REF!="","",Detaildaten!#REF!)</f>
        <v>#REF!</v>
      </c>
      <c r="G95" t="e">
        <f>CONCATENATE(Detaildaten!#REF!," [",Detaildaten!#REF!,"] ")</f>
        <v>#REF!</v>
      </c>
      <c r="H95" t="e">
        <f>IF(Detaildaten!#REF!="","",Detaildaten!#REF!)</f>
        <v>#REF!</v>
      </c>
      <c r="I95" t="e">
        <f>Detaildaten!#REF!</f>
        <v>#REF!</v>
      </c>
      <c r="J95" t="e">
        <f>IF(Detaildaten!#REF!="","",Detaildaten!#REF!)</f>
        <v>#REF!</v>
      </c>
      <c r="L95" t="e">
        <f t="shared" si="11"/>
        <v>#REF!</v>
      </c>
      <c r="M95" t="e">
        <f t="shared" si="12"/>
        <v>#REF!</v>
      </c>
      <c r="N95" t="e">
        <f t="shared" si="13"/>
        <v>#REF!</v>
      </c>
      <c r="O95" t="e">
        <f t="shared" si="14"/>
        <v>#REF!</v>
      </c>
      <c r="Q95">
        <f>COUNTIFS(Optionen!$T$3:$T$8,Leistungsübersicht!$D$9,Optionen!$U$3:$U$8,'Leistungsübersicht - WIP'!E95)</f>
        <v>0</v>
      </c>
      <c r="S95" t="e">
        <f t="shared" si="15"/>
        <v>#REF!</v>
      </c>
      <c r="T95" t="e">
        <f t="shared" si="16"/>
        <v>#REF!</v>
      </c>
      <c r="U95" t="e">
        <f t="shared" si="17"/>
        <v>#REF!</v>
      </c>
      <c r="V95" t="e">
        <f t="shared" si="18"/>
        <v>#REF!</v>
      </c>
      <c r="X95" t="e">
        <f t="shared" si="19"/>
        <v>#N/A</v>
      </c>
      <c r="Y95" t="str" cm="1">
        <f t="array" ref="Y95">IFERROR(INDEX($T$6:$T$305,MATCH(1,COUNTIF($Y$5:Y94,$T$6:$T$305)+($T$6:$T394&lt;&gt;"")*1,0)),"")</f>
        <v/>
      </c>
      <c r="Z95" t="e">
        <f t="shared" si="20"/>
        <v>#N/A</v>
      </c>
      <c r="AA95" t="e">
        <f t="shared" si="21"/>
        <v>#N/A</v>
      </c>
      <c r="AC95" t="str">
        <f>IF(Y95="","",VLOOKUP(Y95,Detaildaten!$F$8:$W$19,18,0))</f>
        <v/>
      </c>
      <c r="AD95" t="str">
        <f>IF(Y95="","",Leistungsübersicht!$D$9)</f>
        <v/>
      </c>
      <c r="AE95" t="str">
        <f>IF(Y95="","",IF(AD95=Optionen!$N$6,Optionen!$N$6,IF(AD95=Optionen!$N$5,Leistungsübersicht!$D$10,IF(AD95=Optionen!$N$4,Leistungsübersicht!$D$10))))</f>
        <v/>
      </c>
      <c r="AF95" t="str">
        <f>IF(Y95="","",IF(AD95=Optionen!$N$4,Leistungsübersicht!$D$11))</f>
        <v/>
      </c>
      <c r="AG95" s="19" t="str">
        <f>_xlfn.IFNA(INDEX(Verteilungsschlüssel!$B$5:$V$35,MATCH('Leistungsübersicht - WIP'!AC95,Verteilungsschlüssel!$B$5:$B$35,0),MATCH('Leistungsübersicht - WIP'!AE95,Verteilungsschlüssel!$B$5:$V$5,0)),"")</f>
        <v/>
      </c>
    </row>
    <row r="96" spans="2:33" x14ac:dyDescent="0.3">
      <c r="B96">
        <v>91</v>
      </c>
      <c r="C96" t="e">
        <f>IF(Detaildaten!#REF!="","",Detaildaten!#REF!)</f>
        <v>#REF!</v>
      </c>
      <c r="D96" t="e">
        <f>IF(Detaildaten!#REF!="","",Detaildaten!#REF!)</f>
        <v>#REF!</v>
      </c>
      <c r="E96" t="e">
        <f>IF(Detaildaten!#REF!="","",Detaildaten!#REF!)</f>
        <v>#REF!</v>
      </c>
      <c r="G96" t="e">
        <f>CONCATENATE(Detaildaten!#REF!," [",Detaildaten!#REF!,"] ")</f>
        <v>#REF!</v>
      </c>
      <c r="H96" t="e">
        <f>IF(Detaildaten!#REF!="","",Detaildaten!#REF!)</f>
        <v>#REF!</v>
      </c>
      <c r="I96" t="e">
        <f>Detaildaten!#REF!</f>
        <v>#REF!</v>
      </c>
      <c r="J96" t="e">
        <f>IF(Detaildaten!#REF!="","",Detaildaten!#REF!)</f>
        <v>#REF!</v>
      </c>
      <c r="L96" t="e">
        <f t="shared" si="11"/>
        <v>#REF!</v>
      </c>
      <c r="M96" t="e">
        <f t="shared" si="12"/>
        <v>#REF!</v>
      </c>
      <c r="N96" t="e">
        <f t="shared" si="13"/>
        <v>#REF!</v>
      </c>
      <c r="O96" t="e">
        <f t="shared" si="14"/>
        <v>#REF!</v>
      </c>
      <c r="Q96">
        <f>COUNTIFS(Optionen!$T$3:$T$8,Leistungsübersicht!$D$9,Optionen!$U$3:$U$8,'Leistungsübersicht - WIP'!E96)</f>
        <v>0</v>
      </c>
      <c r="S96" t="e">
        <f t="shared" si="15"/>
        <v>#REF!</v>
      </c>
      <c r="T96" t="e">
        <f t="shared" si="16"/>
        <v>#REF!</v>
      </c>
      <c r="U96" t="e">
        <f t="shared" si="17"/>
        <v>#REF!</v>
      </c>
      <c r="V96" t="e">
        <f t="shared" si="18"/>
        <v>#REF!</v>
      </c>
      <c r="X96" t="e">
        <f t="shared" si="19"/>
        <v>#N/A</v>
      </c>
      <c r="Y96" t="str" cm="1">
        <f t="array" ref="Y96">IFERROR(INDEX($T$6:$T$305,MATCH(1,COUNTIF($Y$5:Y95,$T$6:$T$305)+($T$6:$T395&lt;&gt;"")*1,0)),"")</f>
        <v/>
      </c>
      <c r="Z96" t="e">
        <f t="shared" si="20"/>
        <v>#N/A</v>
      </c>
      <c r="AA96" t="e">
        <f t="shared" si="21"/>
        <v>#N/A</v>
      </c>
      <c r="AC96" t="str">
        <f>IF(Y96="","",VLOOKUP(Y96,Detaildaten!$F$8:$W$19,18,0))</f>
        <v/>
      </c>
      <c r="AD96" t="str">
        <f>IF(Y96="","",Leistungsübersicht!$D$9)</f>
        <v/>
      </c>
      <c r="AE96" t="str">
        <f>IF(Y96="","",IF(AD96=Optionen!$N$6,Optionen!$N$6,IF(AD96=Optionen!$N$5,Leistungsübersicht!$D$10,IF(AD96=Optionen!$N$4,Leistungsübersicht!$D$10))))</f>
        <v/>
      </c>
      <c r="AF96" t="str">
        <f>IF(Y96="","",IF(AD96=Optionen!$N$4,Leistungsübersicht!$D$11))</f>
        <v/>
      </c>
      <c r="AG96" s="19" t="str">
        <f>_xlfn.IFNA(INDEX(Verteilungsschlüssel!$B$5:$V$35,MATCH('Leistungsübersicht - WIP'!AC96,Verteilungsschlüssel!$B$5:$B$35,0),MATCH('Leistungsübersicht - WIP'!AE96,Verteilungsschlüssel!$B$5:$V$5,0)),"")</f>
        <v/>
      </c>
    </row>
    <row r="97" spans="2:33" x14ac:dyDescent="0.3">
      <c r="B97">
        <v>92</v>
      </c>
      <c r="C97" t="e">
        <f>IF(Detaildaten!#REF!="","",Detaildaten!#REF!)</f>
        <v>#REF!</v>
      </c>
      <c r="D97" t="e">
        <f>IF(Detaildaten!#REF!="","",Detaildaten!#REF!)</f>
        <v>#REF!</v>
      </c>
      <c r="E97" t="e">
        <f>IF(Detaildaten!#REF!="","",Detaildaten!#REF!)</f>
        <v>#REF!</v>
      </c>
      <c r="G97" t="e">
        <f>CONCATENATE(Detaildaten!#REF!," [",Detaildaten!#REF!,"] ")</f>
        <v>#REF!</v>
      </c>
      <c r="H97" t="e">
        <f>IF(Detaildaten!#REF!="","",Detaildaten!#REF!)</f>
        <v>#REF!</v>
      </c>
      <c r="I97" t="e">
        <f>Detaildaten!#REF!</f>
        <v>#REF!</v>
      </c>
      <c r="J97" t="e">
        <f>IF(Detaildaten!#REF!="","",Detaildaten!#REF!)</f>
        <v>#REF!</v>
      </c>
      <c r="L97" t="e">
        <f t="shared" si="11"/>
        <v>#REF!</v>
      </c>
      <c r="M97" t="e">
        <f t="shared" si="12"/>
        <v>#REF!</v>
      </c>
      <c r="N97" t="e">
        <f t="shared" si="13"/>
        <v>#REF!</v>
      </c>
      <c r="O97" t="e">
        <f t="shared" si="14"/>
        <v>#REF!</v>
      </c>
      <c r="Q97">
        <f>COUNTIFS(Optionen!$T$3:$T$8,Leistungsübersicht!$D$9,Optionen!$U$3:$U$8,'Leistungsübersicht - WIP'!E97)</f>
        <v>0</v>
      </c>
      <c r="S97" t="e">
        <f t="shared" si="15"/>
        <v>#REF!</v>
      </c>
      <c r="T97" t="e">
        <f t="shared" si="16"/>
        <v>#REF!</v>
      </c>
      <c r="U97" t="e">
        <f t="shared" si="17"/>
        <v>#REF!</v>
      </c>
      <c r="V97" t="e">
        <f t="shared" si="18"/>
        <v>#REF!</v>
      </c>
      <c r="X97" t="e">
        <f t="shared" si="19"/>
        <v>#N/A</v>
      </c>
      <c r="Y97" t="str" cm="1">
        <f t="array" ref="Y97">IFERROR(INDEX($T$6:$T$305,MATCH(1,COUNTIF($Y$5:Y96,$T$6:$T$305)+($T$6:$T396&lt;&gt;"")*1,0)),"")</f>
        <v/>
      </c>
      <c r="Z97" t="e">
        <f t="shared" si="20"/>
        <v>#N/A</v>
      </c>
      <c r="AA97" t="e">
        <f t="shared" si="21"/>
        <v>#N/A</v>
      </c>
      <c r="AC97" t="str">
        <f>IF(Y97="","",VLOOKUP(Y97,Detaildaten!$F$8:$W$19,18,0))</f>
        <v/>
      </c>
      <c r="AD97" t="str">
        <f>IF(Y97="","",Leistungsübersicht!$D$9)</f>
        <v/>
      </c>
      <c r="AE97" t="str">
        <f>IF(Y97="","",IF(AD97=Optionen!$N$6,Optionen!$N$6,IF(AD97=Optionen!$N$5,Leistungsübersicht!$D$10,IF(AD97=Optionen!$N$4,Leistungsübersicht!$D$10))))</f>
        <v/>
      </c>
      <c r="AF97" t="str">
        <f>IF(Y97="","",IF(AD97=Optionen!$N$4,Leistungsübersicht!$D$11))</f>
        <v/>
      </c>
      <c r="AG97" s="19" t="str">
        <f>_xlfn.IFNA(INDEX(Verteilungsschlüssel!$B$5:$V$35,MATCH('Leistungsübersicht - WIP'!AC97,Verteilungsschlüssel!$B$5:$B$35,0),MATCH('Leistungsübersicht - WIP'!AE97,Verteilungsschlüssel!$B$5:$V$5,0)),"")</f>
        <v/>
      </c>
    </row>
    <row r="98" spans="2:33" x14ac:dyDescent="0.3">
      <c r="B98">
        <v>93</v>
      </c>
      <c r="C98" t="e">
        <f>IF(Detaildaten!#REF!="","",Detaildaten!#REF!)</f>
        <v>#REF!</v>
      </c>
      <c r="D98" t="e">
        <f>IF(Detaildaten!#REF!="","",Detaildaten!#REF!)</f>
        <v>#REF!</v>
      </c>
      <c r="E98" t="e">
        <f>IF(Detaildaten!#REF!="","",Detaildaten!#REF!)</f>
        <v>#REF!</v>
      </c>
      <c r="G98" t="e">
        <f>CONCATENATE(Detaildaten!#REF!," [",Detaildaten!#REF!,"] ")</f>
        <v>#REF!</v>
      </c>
      <c r="H98" t="e">
        <f>IF(Detaildaten!#REF!="","",Detaildaten!#REF!)</f>
        <v>#REF!</v>
      </c>
      <c r="I98" t="e">
        <f>Detaildaten!#REF!</f>
        <v>#REF!</v>
      </c>
      <c r="J98" t="e">
        <f>IF(Detaildaten!#REF!="","",Detaildaten!#REF!)</f>
        <v>#REF!</v>
      </c>
      <c r="L98" t="e">
        <f t="shared" si="11"/>
        <v>#REF!</v>
      </c>
      <c r="M98" t="e">
        <f t="shared" si="12"/>
        <v>#REF!</v>
      </c>
      <c r="N98" t="e">
        <f t="shared" si="13"/>
        <v>#REF!</v>
      </c>
      <c r="O98" t="e">
        <f t="shared" si="14"/>
        <v>#REF!</v>
      </c>
      <c r="Q98">
        <f>COUNTIFS(Optionen!$T$3:$T$8,Leistungsübersicht!$D$9,Optionen!$U$3:$U$8,'Leistungsübersicht - WIP'!E98)</f>
        <v>0</v>
      </c>
      <c r="S98" t="e">
        <f t="shared" si="15"/>
        <v>#REF!</v>
      </c>
      <c r="T98" t="e">
        <f t="shared" si="16"/>
        <v>#REF!</v>
      </c>
      <c r="U98" t="e">
        <f t="shared" si="17"/>
        <v>#REF!</v>
      </c>
      <c r="V98" t="e">
        <f t="shared" si="18"/>
        <v>#REF!</v>
      </c>
      <c r="X98" t="e">
        <f t="shared" si="19"/>
        <v>#N/A</v>
      </c>
      <c r="Y98" t="str" cm="1">
        <f t="array" ref="Y98">IFERROR(INDEX($T$6:$T$305,MATCH(1,COUNTIF($Y$5:Y97,$T$6:$T$305)+($T$6:$T397&lt;&gt;"")*1,0)),"")</f>
        <v/>
      </c>
      <c r="Z98" t="e">
        <f t="shared" si="20"/>
        <v>#N/A</v>
      </c>
      <c r="AA98" t="e">
        <f t="shared" si="21"/>
        <v>#N/A</v>
      </c>
      <c r="AC98" t="str">
        <f>IF(Y98="","",VLOOKUP(Y98,Detaildaten!$F$8:$W$19,18,0))</f>
        <v/>
      </c>
      <c r="AD98" t="str">
        <f>IF(Y98="","",Leistungsübersicht!$D$9)</f>
        <v/>
      </c>
      <c r="AE98" t="str">
        <f>IF(Y98="","",IF(AD98=Optionen!$N$6,Optionen!$N$6,IF(AD98=Optionen!$N$5,Leistungsübersicht!$D$10,IF(AD98=Optionen!$N$4,Leistungsübersicht!$D$10))))</f>
        <v/>
      </c>
      <c r="AF98" t="str">
        <f>IF(Y98="","",IF(AD98=Optionen!$N$4,Leistungsübersicht!$D$11))</f>
        <v/>
      </c>
      <c r="AG98" s="19" t="str">
        <f>_xlfn.IFNA(INDEX(Verteilungsschlüssel!$B$5:$V$35,MATCH('Leistungsübersicht - WIP'!AC98,Verteilungsschlüssel!$B$5:$B$35,0),MATCH('Leistungsübersicht - WIP'!AE98,Verteilungsschlüssel!$B$5:$V$5,0)),"")</f>
        <v/>
      </c>
    </row>
    <row r="99" spans="2:33" x14ac:dyDescent="0.3">
      <c r="B99">
        <v>94</v>
      </c>
      <c r="C99" t="e">
        <f>IF(Detaildaten!#REF!="","",Detaildaten!#REF!)</f>
        <v>#REF!</v>
      </c>
      <c r="D99" t="e">
        <f>IF(Detaildaten!#REF!="","",Detaildaten!#REF!)</f>
        <v>#REF!</v>
      </c>
      <c r="E99" t="e">
        <f>IF(Detaildaten!#REF!="","",Detaildaten!#REF!)</f>
        <v>#REF!</v>
      </c>
      <c r="G99" t="e">
        <f>CONCATENATE(Detaildaten!#REF!," [",Detaildaten!#REF!,"] ")</f>
        <v>#REF!</v>
      </c>
      <c r="H99" t="e">
        <f>IF(Detaildaten!#REF!="","",Detaildaten!#REF!)</f>
        <v>#REF!</v>
      </c>
      <c r="I99" t="e">
        <f>Detaildaten!#REF!</f>
        <v>#REF!</v>
      </c>
      <c r="J99" t="e">
        <f>IF(Detaildaten!#REF!="","",Detaildaten!#REF!)</f>
        <v>#REF!</v>
      </c>
      <c r="L99" t="e">
        <f t="shared" si="11"/>
        <v>#REF!</v>
      </c>
      <c r="M99" t="e">
        <f t="shared" si="12"/>
        <v>#REF!</v>
      </c>
      <c r="N99" t="e">
        <f t="shared" si="13"/>
        <v>#REF!</v>
      </c>
      <c r="O99" t="e">
        <f t="shared" si="14"/>
        <v>#REF!</v>
      </c>
      <c r="Q99">
        <f>COUNTIFS(Optionen!$T$3:$T$8,Leistungsübersicht!$D$9,Optionen!$U$3:$U$8,'Leistungsübersicht - WIP'!E99)</f>
        <v>0</v>
      </c>
      <c r="S99" t="e">
        <f t="shared" si="15"/>
        <v>#REF!</v>
      </c>
      <c r="T99" t="e">
        <f t="shared" si="16"/>
        <v>#REF!</v>
      </c>
      <c r="U99" t="e">
        <f t="shared" si="17"/>
        <v>#REF!</v>
      </c>
      <c r="V99" t="e">
        <f t="shared" si="18"/>
        <v>#REF!</v>
      </c>
      <c r="X99" t="e">
        <f t="shared" si="19"/>
        <v>#N/A</v>
      </c>
      <c r="Y99" t="str" cm="1">
        <f t="array" ref="Y99">IFERROR(INDEX($T$6:$T$305,MATCH(1,COUNTIF($Y$5:Y98,$T$6:$T$305)+($T$6:$T398&lt;&gt;"")*1,0)),"")</f>
        <v/>
      </c>
      <c r="Z99" t="e">
        <f t="shared" si="20"/>
        <v>#N/A</v>
      </c>
      <c r="AA99" t="e">
        <f t="shared" si="21"/>
        <v>#N/A</v>
      </c>
      <c r="AC99" t="str">
        <f>IF(Y99="","",VLOOKUP(Y99,Detaildaten!$F$8:$W$19,18,0))</f>
        <v/>
      </c>
      <c r="AD99" t="str">
        <f>IF(Y99="","",Leistungsübersicht!$D$9)</f>
        <v/>
      </c>
      <c r="AE99" t="str">
        <f>IF(Y99="","",IF(AD99=Optionen!$N$6,Optionen!$N$6,IF(AD99=Optionen!$N$5,Leistungsübersicht!$D$10,IF(AD99=Optionen!$N$4,Leistungsübersicht!$D$10))))</f>
        <v/>
      </c>
      <c r="AF99" t="str">
        <f>IF(Y99="","",IF(AD99=Optionen!$N$4,Leistungsübersicht!$D$11))</f>
        <v/>
      </c>
      <c r="AG99" s="19" t="str">
        <f>_xlfn.IFNA(INDEX(Verteilungsschlüssel!$B$5:$V$35,MATCH('Leistungsübersicht - WIP'!AC99,Verteilungsschlüssel!$B$5:$B$35,0),MATCH('Leistungsübersicht - WIP'!AE99,Verteilungsschlüssel!$B$5:$V$5,0)),"")</f>
        <v/>
      </c>
    </row>
    <row r="100" spans="2:33" x14ac:dyDescent="0.3">
      <c r="B100">
        <v>95</v>
      </c>
      <c r="C100" t="e">
        <f>IF(Detaildaten!#REF!="","",Detaildaten!#REF!)</f>
        <v>#REF!</v>
      </c>
      <c r="D100" t="e">
        <f>IF(Detaildaten!#REF!="","",Detaildaten!#REF!)</f>
        <v>#REF!</v>
      </c>
      <c r="E100" t="e">
        <f>IF(Detaildaten!#REF!="","",Detaildaten!#REF!)</f>
        <v>#REF!</v>
      </c>
      <c r="G100" t="e">
        <f>CONCATENATE(Detaildaten!#REF!," [",Detaildaten!#REF!,"] ")</f>
        <v>#REF!</v>
      </c>
      <c r="H100" t="e">
        <f>IF(Detaildaten!#REF!="","",Detaildaten!#REF!)</f>
        <v>#REF!</v>
      </c>
      <c r="I100" t="e">
        <f>Detaildaten!#REF!</f>
        <v>#REF!</v>
      </c>
      <c r="J100" t="e">
        <f>IF(Detaildaten!#REF!="","",Detaildaten!#REF!)</f>
        <v>#REF!</v>
      </c>
      <c r="L100" t="e">
        <f t="shared" si="11"/>
        <v>#REF!</v>
      </c>
      <c r="M100" t="e">
        <f t="shared" si="12"/>
        <v>#REF!</v>
      </c>
      <c r="N100" t="e">
        <f t="shared" si="13"/>
        <v>#REF!</v>
      </c>
      <c r="O100" t="e">
        <f t="shared" si="14"/>
        <v>#REF!</v>
      </c>
      <c r="Q100">
        <f>COUNTIFS(Optionen!$T$3:$T$8,Leistungsübersicht!$D$9,Optionen!$U$3:$U$8,'Leistungsübersicht - WIP'!E100)</f>
        <v>0</v>
      </c>
      <c r="S100" t="e">
        <f t="shared" si="15"/>
        <v>#REF!</v>
      </c>
      <c r="T100" t="e">
        <f t="shared" si="16"/>
        <v>#REF!</v>
      </c>
      <c r="U100" t="e">
        <f t="shared" si="17"/>
        <v>#REF!</v>
      </c>
      <c r="V100" t="e">
        <f t="shared" si="18"/>
        <v>#REF!</v>
      </c>
      <c r="X100" t="e">
        <f t="shared" si="19"/>
        <v>#N/A</v>
      </c>
      <c r="Y100" t="str" cm="1">
        <f t="array" ref="Y100">IFERROR(INDEX($T$6:$T$305,MATCH(1,COUNTIF($Y$5:Y99,$T$6:$T$305)+($T$6:$T399&lt;&gt;"")*1,0)),"")</f>
        <v/>
      </c>
      <c r="Z100" t="e">
        <f t="shared" si="20"/>
        <v>#N/A</v>
      </c>
      <c r="AA100" t="e">
        <f t="shared" si="21"/>
        <v>#N/A</v>
      </c>
      <c r="AC100" t="str">
        <f>IF(Y100="","",VLOOKUP(Y100,Detaildaten!$F$8:$W$19,18,0))</f>
        <v/>
      </c>
      <c r="AD100" t="str">
        <f>IF(Y100="","",Leistungsübersicht!$D$9)</f>
        <v/>
      </c>
      <c r="AE100" t="str">
        <f>IF(Y100="","",IF(AD100=Optionen!$N$6,Optionen!$N$6,IF(AD100=Optionen!$N$5,Leistungsübersicht!$D$10,IF(AD100=Optionen!$N$4,Leistungsübersicht!$D$10))))</f>
        <v/>
      </c>
      <c r="AF100" t="str">
        <f>IF(Y100="","",IF(AD100=Optionen!$N$4,Leistungsübersicht!$D$11))</f>
        <v/>
      </c>
      <c r="AG100" s="19" t="str">
        <f>_xlfn.IFNA(INDEX(Verteilungsschlüssel!$B$5:$V$35,MATCH('Leistungsübersicht - WIP'!AC100,Verteilungsschlüssel!$B$5:$B$35,0),MATCH('Leistungsübersicht - WIP'!AE100,Verteilungsschlüssel!$B$5:$V$5,0)),"")</f>
        <v/>
      </c>
    </row>
    <row r="101" spans="2:33" x14ac:dyDescent="0.3">
      <c r="B101">
        <v>96</v>
      </c>
      <c r="C101" t="e">
        <f>IF(Detaildaten!#REF!="","",Detaildaten!#REF!)</f>
        <v>#REF!</v>
      </c>
      <c r="D101" t="e">
        <f>IF(Detaildaten!#REF!="","",Detaildaten!#REF!)</f>
        <v>#REF!</v>
      </c>
      <c r="E101" t="e">
        <f>IF(Detaildaten!#REF!="","",Detaildaten!#REF!)</f>
        <v>#REF!</v>
      </c>
      <c r="G101" t="e">
        <f>CONCATENATE(Detaildaten!#REF!," [",Detaildaten!#REF!,"] ")</f>
        <v>#REF!</v>
      </c>
      <c r="H101" t="e">
        <f>IF(Detaildaten!#REF!="","",Detaildaten!#REF!)</f>
        <v>#REF!</v>
      </c>
      <c r="I101" t="e">
        <f>Detaildaten!#REF!</f>
        <v>#REF!</v>
      </c>
      <c r="J101" t="e">
        <f>IF(Detaildaten!#REF!="","",Detaildaten!#REF!)</f>
        <v>#REF!</v>
      </c>
      <c r="L101" t="e">
        <f t="shared" si="11"/>
        <v>#REF!</v>
      </c>
      <c r="M101" t="e">
        <f t="shared" si="12"/>
        <v>#REF!</v>
      </c>
      <c r="N101" t="e">
        <f t="shared" si="13"/>
        <v>#REF!</v>
      </c>
      <c r="O101" t="e">
        <f t="shared" si="14"/>
        <v>#REF!</v>
      </c>
      <c r="Q101">
        <f>COUNTIFS(Optionen!$T$3:$T$8,Leistungsübersicht!$D$9,Optionen!$U$3:$U$8,'Leistungsübersicht - WIP'!E101)</f>
        <v>0</v>
      </c>
      <c r="S101" t="e">
        <f t="shared" si="15"/>
        <v>#REF!</v>
      </c>
      <c r="T101" t="e">
        <f t="shared" si="16"/>
        <v>#REF!</v>
      </c>
      <c r="U101" t="e">
        <f t="shared" si="17"/>
        <v>#REF!</v>
      </c>
      <c r="V101" t="e">
        <f t="shared" si="18"/>
        <v>#REF!</v>
      </c>
      <c r="X101" t="e">
        <f t="shared" si="19"/>
        <v>#N/A</v>
      </c>
      <c r="Y101" t="str" cm="1">
        <f t="array" ref="Y101">IFERROR(INDEX($T$6:$T$305,MATCH(1,COUNTIF($Y$5:Y100,$T$6:$T$305)+($T$6:$T400&lt;&gt;"")*1,0)),"")</f>
        <v/>
      </c>
      <c r="Z101" t="e">
        <f t="shared" si="20"/>
        <v>#N/A</v>
      </c>
      <c r="AA101" t="e">
        <f t="shared" si="21"/>
        <v>#N/A</v>
      </c>
      <c r="AC101" t="str">
        <f>IF(Y101="","",VLOOKUP(Y101,Detaildaten!$F$8:$W$19,18,0))</f>
        <v/>
      </c>
      <c r="AD101" t="str">
        <f>IF(Y101="","",Leistungsübersicht!$D$9)</f>
        <v/>
      </c>
      <c r="AE101" t="str">
        <f>IF(Y101="","",IF(AD101=Optionen!$N$6,Optionen!$N$6,IF(AD101=Optionen!$N$5,Leistungsübersicht!$D$10,IF(AD101=Optionen!$N$4,Leistungsübersicht!$D$10))))</f>
        <v/>
      </c>
      <c r="AF101" t="str">
        <f>IF(Y101="","",IF(AD101=Optionen!$N$4,Leistungsübersicht!$D$11))</f>
        <v/>
      </c>
      <c r="AG101" s="19" t="str">
        <f>_xlfn.IFNA(INDEX(Verteilungsschlüssel!$B$5:$V$35,MATCH('Leistungsübersicht - WIP'!AC101,Verteilungsschlüssel!$B$5:$B$35,0),MATCH('Leistungsübersicht - WIP'!AE101,Verteilungsschlüssel!$B$5:$V$5,0)),"")</f>
        <v/>
      </c>
    </row>
    <row r="102" spans="2:33" x14ac:dyDescent="0.3">
      <c r="B102">
        <v>97</v>
      </c>
      <c r="C102" t="e">
        <f>IF(Detaildaten!#REF!="","",Detaildaten!#REF!)</f>
        <v>#REF!</v>
      </c>
      <c r="D102" t="e">
        <f>IF(Detaildaten!#REF!="","",Detaildaten!#REF!)</f>
        <v>#REF!</v>
      </c>
      <c r="E102" t="e">
        <f>IF(Detaildaten!#REF!="","",Detaildaten!#REF!)</f>
        <v>#REF!</v>
      </c>
      <c r="G102" t="e">
        <f>CONCATENATE(Detaildaten!#REF!," [",Detaildaten!#REF!,"] ")</f>
        <v>#REF!</v>
      </c>
      <c r="H102" t="e">
        <f>IF(Detaildaten!#REF!="","",Detaildaten!#REF!)</f>
        <v>#REF!</v>
      </c>
      <c r="I102" t="e">
        <f>Detaildaten!#REF!</f>
        <v>#REF!</v>
      </c>
      <c r="J102" t="e">
        <f>IF(Detaildaten!#REF!="","",Detaildaten!#REF!)</f>
        <v>#REF!</v>
      </c>
      <c r="L102" t="e">
        <f t="shared" si="11"/>
        <v>#REF!</v>
      </c>
      <c r="M102" t="e">
        <f t="shared" si="12"/>
        <v>#REF!</v>
      </c>
      <c r="N102" t="e">
        <f t="shared" si="13"/>
        <v>#REF!</v>
      </c>
      <c r="O102" t="e">
        <f t="shared" si="14"/>
        <v>#REF!</v>
      </c>
      <c r="Q102">
        <f>COUNTIFS(Optionen!$T$3:$T$8,Leistungsübersicht!$D$9,Optionen!$U$3:$U$8,'Leistungsübersicht - WIP'!E102)</f>
        <v>0</v>
      </c>
      <c r="S102" t="e">
        <f t="shared" si="15"/>
        <v>#REF!</v>
      </c>
      <c r="T102" t="e">
        <f t="shared" si="16"/>
        <v>#REF!</v>
      </c>
      <c r="U102" t="e">
        <f t="shared" si="17"/>
        <v>#REF!</v>
      </c>
      <c r="V102" t="e">
        <f t="shared" si="18"/>
        <v>#REF!</v>
      </c>
      <c r="X102" t="e">
        <f t="shared" si="19"/>
        <v>#N/A</v>
      </c>
      <c r="Y102" t="str" cm="1">
        <f t="array" ref="Y102">IFERROR(INDEX($T$6:$T$305,MATCH(1,COUNTIF($Y$5:Y101,$T$6:$T$305)+($T$6:$T401&lt;&gt;"")*1,0)),"")</f>
        <v/>
      </c>
      <c r="Z102" t="e">
        <f t="shared" si="20"/>
        <v>#N/A</v>
      </c>
      <c r="AA102" t="e">
        <f t="shared" si="21"/>
        <v>#N/A</v>
      </c>
      <c r="AC102" t="str">
        <f>IF(Y102="","",VLOOKUP(Y102,Detaildaten!$F$8:$W$19,18,0))</f>
        <v/>
      </c>
      <c r="AD102" t="str">
        <f>IF(Y102="","",Leistungsübersicht!$D$9)</f>
        <v/>
      </c>
      <c r="AE102" t="str">
        <f>IF(Y102="","",IF(AD102=Optionen!$N$6,Optionen!$N$6,IF(AD102=Optionen!$N$5,Leistungsübersicht!$D$10,IF(AD102=Optionen!$N$4,Leistungsübersicht!$D$10))))</f>
        <v/>
      </c>
      <c r="AF102" t="str">
        <f>IF(Y102="","",IF(AD102=Optionen!$N$4,Leistungsübersicht!$D$11))</f>
        <v/>
      </c>
      <c r="AG102" s="19" t="str">
        <f>_xlfn.IFNA(INDEX(Verteilungsschlüssel!$B$5:$V$35,MATCH('Leistungsübersicht - WIP'!AC102,Verteilungsschlüssel!$B$5:$B$35,0),MATCH('Leistungsübersicht - WIP'!AE102,Verteilungsschlüssel!$B$5:$V$5,0)),"")</f>
        <v/>
      </c>
    </row>
    <row r="103" spans="2:33" x14ac:dyDescent="0.3">
      <c r="B103">
        <v>98</v>
      </c>
      <c r="C103" t="e">
        <f>IF(Detaildaten!#REF!="","",Detaildaten!#REF!)</f>
        <v>#REF!</v>
      </c>
      <c r="D103" t="e">
        <f>IF(Detaildaten!#REF!="","",Detaildaten!#REF!)</f>
        <v>#REF!</v>
      </c>
      <c r="E103" t="e">
        <f>IF(Detaildaten!#REF!="","",Detaildaten!#REF!)</f>
        <v>#REF!</v>
      </c>
      <c r="G103" t="e">
        <f>CONCATENATE(Detaildaten!#REF!," [",Detaildaten!#REF!,"] ")</f>
        <v>#REF!</v>
      </c>
      <c r="H103" t="e">
        <f>IF(Detaildaten!#REF!="","",Detaildaten!#REF!)</f>
        <v>#REF!</v>
      </c>
      <c r="I103" t="e">
        <f>Detaildaten!#REF!</f>
        <v>#REF!</v>
      </c>
      <c r="J103" t="e">
        <f>IF(Detaildaten!#REF!="","",Detaildaten!#REF!)</f>
        <v>#REF!</v>
      </c>
      <c r="L103" t="e">
        <f t="shared" si="11"/>
        <v>#REF!</v>
      </c>
      <c r="M103" t="e">
        <f t="shared" si="12"/>
        <v>#REF!</v>
      </c>
      <c r="N103" t="e">
        <f t="shared" si="13"/>
        <v>#REF!</v>
      </c>
      <c r="O103" t="e">
        <f t="shared" si="14"/>
        <v>#REF!</v>
      </c>
      <c r="Q103">
        <f>COUNTIFS(Optionen!$T$3:$T$8,Leistungsübersicht!$D$9,Optionen!$U$3:$U$8,'Leistungsübersicht - WIP'!E103)</f>
        <v>0</v>
      </c>
      <c r="S103" t="e">
        <f t="shared" si="15"/>
        <v>#REF!</v>
      </c>
      <c r="T103" t="e">
        <f t="shared" si="16"/>
        <v>#REF!</v>
      </c>
      <c r="U103" t="e">
        <f t="shared" si="17"/>
        <v>#REF!</v>
      </c>
      <c r="V103" t="e">
        <f t="shared" si="18"/>
        <v>#REF!</v>
      </c>
      <c r="X103" t="e">
        <f t="shared" si="19"/>
        <v>#N/A</v>
      </c>
      <c r="Y103" t="str" cm="1">
        <f t="array" ref="Y103">IFERROR(INDEX($T$6:$T$305,MATCH(1,COUNTIF($Y$5:Y102,$T$6:$T$305)+($T$6:$T402&lt;&gt;"")*1,0)),"")</f>
        <v/>
      </c>
      <c r="Z103" t="e">
        <f t="shared" si="20"/>
        <v>#N/A</v>
      </c>
      <c r="AA103" t="e">
        <f t="shared" si="21"/>
        <v>#N/A</v>
      </c>
      <c r="AC103" t="str">
        <f>IF(Y103="","",VLOOKUP(Y103,Detaildaten!$F$8:$W$19,18,0))</f>
        <v/>
      </c>
      <c r="AD103" t="str">
        <f>IF(Y103="","",Leistungsübersicht!$D$9)</f>
        <v/>
      </c>
      <c r="AE103" t="str">
        <f>IF(Y103="","",IF(AD103=Optionen!$N$6,Optionen!$N$6,IF(AD103=Optionen!$N$5,Leistungsübersicht!$D$10,IF(AD103=Optionen!$N$4,Leistungsübersicht!$D$10))))</f>
        <v/>
      </c>
      <c r="AF103" t="str">
        <f>IF(Y103="","",IF(AD103=Optionen!$N$4,Leistungsübersicht!$D$11))</f>
        <v/>
      </c>
      <c r="AG103" s="19" t="str">
        <f>_xlfn.IFNA(INDEX(Verteilungsschlüssel!$B$5:$V$35,MATCH('Leistungsübersicht - WIP'!AC103,Verteilungsschlüssel!$B$5:$B$35,0),MATCH('Leistungsübersicht - WIP'!AE103,Verteilungsschlüssel!$B$5:$V$5,0)),"")</f>
        <v/>
      </c>
    </row>
    <row r="104" spans="2:33" x14ac:dyDescent="0.3">
      <c r="B104">
        <v>99</v>
      </c>
      <c r="C104" t="e">
        <f>IF(Detaildaten!#REF!="","",Detaildaten!#REF!)</f>
        <v>#REF!</v>
      </c>
      <c r="D104" t="e">
        <f>IF(Detaildaten!#REF!="","",Detaildaten!#REF!)</f>
        <v>#REF!</v>
      </c>
      <c r="E104" t="e">
        <f>IF(Detaildaten!#REF!="","",Detaildaten!#REF!)</f>
        <v>#REF!</v>
      </c>
      <c r="G104" t="e">
        <f>CONCATENATE(Detaildaten!#REF!," [",Detaildaten!#REF!,"] ")</f>
        <v>#REF!</v>
      </c>
      <c r="H104" t="e">
        <f>IF(Detaildaten!#REF!="","",Detaildaten!#REF!)</f>
        <v>#REF!</v>
      </c>
      <c r="I104" t="e">
        <f>Detaildaten!#REF!</f>
        <v>#REF!</v>
      </c>
      <c r="J104" t="e">
        <f>IF(Detaildaten!#REF!="","",Detaildaten!#REF!)</f>
        <v>#REF!</v>
      </c>
      <c r="L104" t="e">
        <f t="shared" si="11"/>
        <v>#REF!</v>
      </c>
      <c r="M104" t="e">
        <f t="shared" si="12"/>
        <v>#REF!</v>
      </c>
      <c r="N104" t="e">
        <f t="shared" si="13"/>
        <v>#REF!</v>
      </c>
      <c r="O104" t="e">
        <f t="shared" si="14"/>
        <v>#REF!</v>
      </c>
      <c r="Q104">
        <f>COUNTIFS(Optionen!$T$3:$T$8,Leistungsübersicht!$D$9,Optionen!$U$3:$U$8,'Leistungsübersicht - WIP'!E104)</f>
        <v>0</v>
      </c>
      <c r="S104" t="e">
        <f t="shared" si="15"/>
        <v>#REF!</v>
      </c>
      <c r="T104" t="e">
        <f t="shared" si="16"/>
        <v>#REF!</v>
      </c>
      <c r="U104" t="e">
        <f t="shared" si="17"/>
        <v>#REF!</v>
      </c>
      <c r="V104" t="e">
        <f t="shared" si="18"/>
        <v>#REF!</v>
      </c>
      <c r="X104" t="e">
        <f t="shared" si="19"/>
        <v>#N/A</v>
      </c>
      <c r="Y104" t="str" cm="1">
        <f t="array" ref="Y104">IFERROR(INDEX($T$6:$T$305,MATCH(1,COUNTIF($Y$5:Y103,$T$6:$T$305)+($T$6:$T403&lt;&gt;"")*1,0)),"")</f>
        <v/>
      </c>
      <c r="Z104" t="e">
        <f t="shared" si="20"/>
        <v>#N/A</v>
      </c>
      <c r="AA104" t="e">
        <f t="shared" si="21"/>
        <v>#N/A</v>
      </c>
      <c r="AC104" t="str">
        <f>IF(Y104="","",VLOOKUP(Y104,Detaildaten!$F$8:$W$19,18,0))</f>
        <v/>
      </c>
      <c r="AD104" t="str">
        <f>IF(Y104="","",Leistungsübersicht!$D$9)</f>
        <v/>
      </c>
      <c r="AE104" t="str">
        <f>IF(Y104="","",IF(AD104=Optionen!$N$6,Optionen!$N$6,IF(AD104=Optionen!$N$5,Leistungsübersicht!$D$10,IF(AD104=Optionen!$N$4,Leistungsübersicht!$D$10))))</f>
        <v/>
      </c>
      <c r="AF104" t="str">
        <f>IF(Y104="","",IF(AD104=Optionen!$N$4,Leistungsübersicht!$D$11))</f>
        <v/>
      </c>
      <c r="AG104" s="19" t="str">
        <f>_xlfn.IFNA(INDEX(Verteilungsschlüssel!$B$5:$V$35,MATCH('Leistungsübersicht - WIP'!AC104,Verteilungsschlüssel!$B$5:$B$35,0),MATCH('Leistungsübersicht - WIP'!AE104,Verteilungsschlüssel!$B$5:$V$5,0)),"")</f>
        <v/>
      </c>
    </row>
    <row r="105" spans="2:33" x14ac:dyDescent="0.3">
      <c r="B105">
        <v>100</v>
      </c>
      <c r="C105" t="e">
        <f>IF(Detaildaten!#REF!="","",Detaildaten!#REF!)</f>
        <v>#REF!</v>
      </c>
      <c r="D105" t="e">
        <f>IF(Detaildaten!#REF!="","",Detaildaten!#REF!)</f>
        <v>#REF!</v>
      </c>
      <c r="E105" t="e">
        <f>IF(Detaildaten!#REF!="","",Detaildaten!#REF!)</f>
        <v>#REF!</v>
      </c>
      <c r="G105" t="e">
        <f>CONCATENATE(Detaildaten!#REF!," [",Detaildaten!#REF!,"] ")</f>
        <v>#REF!</v>
      </c>
      <c r="H105" t="e">
        <f>IF(Detaildaten!#REF!="","",Detaildaten!#REF!)</f>
        <v>#REF!</v>
      </c>
      <c r="I105" t="e">
        <f>Detaildaten!#REF!</f>
        <v>#REF!</v>
      </c>
      <c r="J105" t="e">
        <f>IF(Detaildaten!#REF!="","",Detaildaten!#REF!)</f>
        <v>#REF!</v>
      </c>
      <c r="L105" t="e">
        <f t="shared" si="11"/>
        <v>#REF!</v>
      </c>
      <c r="M105" t="e">
        <f t="shared" si="12"/>
        <v>#REF!</v>
      </c>
      <c r="N105" t="e">
        <f t="shared" si="13"/>
        <v>#REF!</v>
      </c>
      <c r="O105" t="e">
        <f t="shared" si="14"/>
        <v>#REF!</v>
      </c>
      <c r="Q105">
        <f>COUNTIFS(Optionen!$T$3:$T$8,Leistungsübersicht!$D$9,Optionen!$U$3:$U$8,'Leistungsübersicht - WIP'!E105)</f>
        <v>0</v>
      </c>
      <c r="S105" t="e">
        <f t="shared" si="15"/>
        <v>#REF!</v>
      </c>
      <c r="T105" t="e">
        <f t="shared" si="16"/>
        <v>#REF!</v>
      </c>
      <c r="U105" t="e">
        <f t="shared" si="17"/>
        <v>#REF!</v>
      </c>
      <c r="V105" t="e">
        <f t="shared" si="18"/>
        <v>#REF!</v>
      </c>
      <c r="X105" t="e">
        <f t="shared" si="19"/>
        <v>#N/A</v>
      </c>
      <c r="Y105" t="str" cm="1">
        <f t="array" ref="Y105">IFERROR(INDEX($T$6:$T$305,MATCH(1,COUNTIF($Y$5:Y104,$T$6:$T$305)+($T$6:$T404&lt;&gt;"")*1,0)),"")</f>
        <v/>
      </c>
      <c r="Z105" t="e">
        <f t="shared" si="20"/>
        <v>#N/A</v>
      </c>
      <c r="AA105" t="e">
        <f t="shared" si="21"/>
        <v>#N/A</v>
      </c>
      <c r="AC105" t="str">
        <f>IF(Y105="","",VLOOKUP(Y105,Detaildaten!$F$8:$W$19,18,0))</f>
        <v/>
      </c>
      <c r="AD105" t="str">
        <f>IF(Y105="","",Leistungsübersicht!$D$9)</f>
        <v/>
      </c>
      <c r="AE105" t="str">
        <f>IF(Y105="","",IF(AD105=Optionen!$N$6,Optionen!$N$6,IF(AD105=Optionen!$N$5,Leistungsübersicht!$D$10,IF(AD105=Optionen!$N$4,Leistungsübersicht!$D$10))))</f>
        <v/>
      </c>
      <c r="AF105" t="str">
        <f>IF(Y105="","",IF(AD105=Optionen!$N$4,Leistungsübersicht!$D$11))</f>
        <v/>
      </c>
      <c r="AG105" s="19" t="str">
        <f>_xlfn.IFNA(INDEX(Verteilungsschlüssel!$B$5:$V$35,MATCH('Leistungsübersicht - WIP'!AC105,Verteilungsschlüssel!$B$5:$B$35,0),MATCH('Leistungsübersicht - WIP'!AE105,Verteilungsschlüssel!$B$5:$V$5,0)),"")</f>
        <v/>
      </c>
    </row>
    <row r="106" spans="2:33" x14ac:dyDescent="0.3">
      <c r="B106">
        <v>101</v>
      </c>
      <c r="C106" t="e">
        <f>IF(Detaildaten!#REF!="","",Detaildaten!#REF!)</f>
        <v>#REF!</v>
      </c>
      <c r="D106" t="e">
        <f>IF(Detaildaten!#REF!="","",Detaildaten!#REF!)</f>
        <v>#REF!</v>
      </c>
      <c r="E106" t="e">
        <f>IF(Detaildaten!#REF!="","",Detaildaten!#REF!)</f>
        <v>#REF!</v>
      </c>
      <c r="G106" t="e">
        <f>CONCATENATE(Detaildaten!#REF!," [",Detaildaten!#REF!,"] ")</f>
        <v>#REF!</v>
      </c>
      <c r="H106" t="e">
        <f>IF(Detaildaten!#REF!="","",Detaildaten!#REF!)</f>
        <v>#REF!</v>
      </c>
      <c r="I106" t="e">
        <f>Detaildaten!#REF!</f>
        <v>#REF!</v>
      </c>
      <c r="J106" t="e">
        <f>IF(Detaildaten!#REF!="","",Detaildaten!#REF!)</f>
        <v>#REF!</v>
      </c>
      <c r="L106" t="e">
        <f t="shared" si="11"/>
        <v>#REF!</v>
      </c>
      <c r="M106" t="e">
        <f t="shared" si="12"/>
        <v>#REF!</v>
      </c>
      <c r="N106" t="e">
        <f t="shared" si="13"/>
        <v>#REF!</v>
      </c>
      <c r="O106" t="e">
        <f t="shared" si="14"/>
        <v>#REF!</v>
      </c>
      <c r="Q106">
        <f>COUNTIFS(Optionen!$T$3:$T$8,Leistungsübersicht!$D$9,Optionen!$U$3:$U$8,'Leistungsübersicht - WIP'!E106)</f>
        <v>0</v>
      </c>
      <c r="S106" t="e">
        <f t="shared" si="15"/>
        <v>#REF!</v>
      </c>
      <c r="T106" t="e">
        <f t="shared" si="16"/>
        <v>#REF!</v>
      </c>
      <c r="U106" t="e">
        <f t="shared" si="17"/>
        <v>#REF!</v>
      </c>
      <c r="V106" t="e">
        <f t="shared" si="18"/>
        <v>#REF!</v>
      </c>
      <c r="X106" t="e">
        <f t="shared" si="19"/>
        <v>#N/A</v>
      </c>
      <c r="Y106" t="str" cm="1">
        <f t="array" ref="Y106">IFERROR(INDEX($T$6:$T$305,MATCH(1,COUNTIF($Y$5:Y105,$T$6:$T$305)+($T$6:$T405&lt;&gt;"")*1,0)),"")</f>
        <v/>
      </c>
      <c r="Z106" t="e">
        <f t="shared" si="20"/>
        <v>#N/A</v>
      </c>
      <c r="AA106" t="e">
        <f t="shared" si="21"/>
        <v>#N/A</v>
      </c>
      <c r="AC106" t="str">
        <f>IF(Y106="","",VLOOKUP(Y106,Detaildaten!$F$8:$W$19,18,0))</f>
        <v/>
      </c>
      <c r="AD106" t="str">
        <f>IF(Y106="","",Leistungsübersicht!$D$9)</f>
        <v/>
      </c>
      <c r="AE106" t="str">
        <f>IF(Y106="","",IF(AD106=Optionen!$N$6,Optionen!$N$6,IF(AD106=Optionen!$N$5,Leistungsübersicht!$D$10,IF(AD106=Optionen!$N$4,Leistungsübersicht!$D$10))))</f>
        <v/>
      </c>
      <c r="AF106" t="str">
        <f>IF(Y106="","",IF(AD106=Optionen!$N$4,Leistungsübersicht!$D$11))</f>
        <v/>
      </c>
      <c r="AG106" s="19" t="str">
        <f>_xlfn.IFNA(INDEX(Verteilungsschlüssel!$B$5:$V$35,MATCH('Leistungsübersicht - WIP'!AC106,Verteilungsschlüssel!$B$5:$B$35,0),MATCH('Leistungsübersicht - WIP'!AE106,Verteilungsschlüssel!$B$5:$V$5,0)),"")</f>
        <v/>
      </c>
    </row>
    <row r="107" spans="2:33" x14ac:dyDescent="0.3">
      <c r="B107">
        <v>102</v>
      </c>
      <c r="C107" t="e">
        <f>IF(Detaildaten!#REF!="","",Detaildaten!#REF!)</f>
        <v>#REF!</v>
      </c>
      <c r="D107" t="e">
        <f>IF(Detaildaten!#REF!="","",Detaildaten!#REF!)</f>
        <v>#REF!</v>
      </c>
      <c r="E107" t="e">
        <f>IF(Detaildaten!#REF!="","",Detaildaten!#REF!)</f>
        <v>#REF!</v>
      </c>
      <c r="G107" t="e">
        <f>CONCATENATE(Detaildaten!#REF!," [",Detaildaten!#REF!,"] ")</f>
        <v>#REF!</v>
      </c>
      <c r="H107" t="e">
        <f>IF(Detaildaten!#REF!="","",Detaildaten!#REF!)</f>
        <v>#REF!</v>
      </c>
      <c r="I107" t="e">
        <f>Detaildaten!#REF!</f>
        <v>#REF!</v>
      </c>
      <c r="J107" t="e">
        <f>IF(Detaildaten!#REF!="","",Detaildaten!#REF!)</f>
        <v>#REF!</v>
      </c>
      <c r="L107" t="e">
        <f t="shared" si="11"/>
        <v>#REF!</v>
      </c>
      <c r="M107" t="e">
        <f t="shared" si="12"/>
        <v>#REF!</v>
      </c>
      <c r="N107" t="e">
        <f t="shared" si="13"/>
        <v>#REF!</v>
      </c>
      <c r="O107" t="e">
        <f t="shared" si="14"/>
        <v>#REF!</v>
      </c>
      <c r="Q107">
        <f>COUNTIFS(Optionen!$T$3:$T$8,Leistungsübersicht!$D$9,Optionen!$U$3:$U$8,'Leistungsübersicht - WIP'!E107)</f>
        <v>0</v>
      </c>
      <c r="S107" t="e">
        <f t="shared" si="15"/>
        <v>#REF!</v>
      </c>
      <c r="T107" t="e">
        <f t="shared" si="16"/>
        <v>#REF!</v>
      </c>
      <c r="U107" t="e">
        <f t="shared" si="17"/>
        <v>#REF!</v>
      </c>
      <c r="V107" t="e">
        <f t="shared" si="18"/>
        <v>#REF!</v>
      </c>
      <c r="X107" t="e">
        <f t="shared" si="19"/>
        <v>#N/A</v>
      </c>
      <c r="Y107" t="str" cm="1">
        <f t="array" ref="Y107">IFERROR(INDEX($T$6:$T$305,MATCH(1,COUNTIF($Y$5:Y106,$T$6:$T$305)+($T$6:$T406&lt;&gt;"")*1,0)),"")</f>
        <v/>
      </c>
      <c r="Z107" t="e">
        <f t="shared" si="20"/>
        <v>#N/A</v>
      </c>
      <c r="AA107" t="e">
        <f t="shared" si="21"/>
        <v>#N/A</v>
      </c>
      <c r="AC107" t="str">
        <f>IF(Y107="","",VLOOKUP(Y107,Detaildaten!$F$8:$W$19,18,0))</f>
        <v/>
      </c>
      <c r="AD107" t="str">
        <f>IF(Y107="","",Leistungsübersicht!$D$9)</f>
        <v/>
      </c>
      <c r="AE107" t="str">
        <f>IF(Y107="","",IF(AD107=Optionen!$N$6,Optionen!$N$6,IF(AD107=Optionen!$N$5,Leistungsübersicht!$D$10,IF(AD107=Optionen!$N$4,Leistungsübersicht!$D$10))))</f>
        <v/>
      </c>
      <c r="AF107" t="str">
        <f>IF(Y107="","",IF(AD107=Optionen!$N$4,Leistungsübersicht!$D$11))</f>
        <v/>
      </c>
      <c r="AG107" s="19" t="str">
        <f>_xlfn.IFNA(INDEX(Verteilungsschlüssel!$B$5:$V$35,MATCH('Leistungsübersicht - WIP'!AC107,Verteilungsschlüssel!$B$5:$B$35,0),MATCH('Leistungsübersicht - WIP'!AE107,Verteilungsschlüssel!$B$5:$V$5,0)),"")</f>
        <v/>
      </c>
    </row>
    <row r="108" spans="2:33" x14ac:dyDescent="0.3">
      <c r="B108">
        <v>103</v>
      </c>
      <c r="C108" t="e">
        <f>IF(Detaildaten!#REF!="","",Detaildaten!#REF!)</f>
        <v>#REF!</v>
      </c>
      <c r="D108" t="e">
        <f>IF(Detaildaten!#REF!="","",Detaildaten!#REF!)</f>
        <v>#REF!</v>
      </c>
      <c r="E108" t="e">
        <f>IF(Detaildaten!#REF!="","",Detaildaten!#REF!)</f>
        <v>#REF!</v>
      </c>
      <c r="G108" t="e">
        <f>CONCATENATE(Detaildaten!#REF!," [",Detaildaten!#REF!,"] ")</f>
        <v>#REF!</v>
      </c>
      <c r="H108" t="e">
        <f>IF(Detaildaten!#REF!="","",Detaildaten!#REF!)</f>
        <v>#REF!</v>
      </c>
      <c r="I108" t="e">
        <f>Detaildaten!#REF!</f>
        <v>#REF!</v>
      </c>
      <c r="J108" t="e">
        <f>IF(Detaildaten!#REF!="","",Detaildaten!#REF!)</f>
        <v>#REF!</v>
      </c>
      <c r="L108" t="e">
        <f t="shared" si="11"/>
        <v>#REF!</v>
      </c>
      <c r="M108" t="e">
        <f t="shared" si="12"/>
        <v>#REF!</v>
      </c>
      <c r="N108" t="e">
        <f t="shared" si="13"/>
        <v>#REF!</v>
      </c>
      <c r="O108" t="e">
        <f t="shared" si="14"/>
        <v>#REF!</v>
      </c>
      <c r="Q108">
        <f>COUNTIFS(Optionen!$T$3:$T$8,Leistungsübersicht!$D$9,Optionen!$U$3:$U$8,'Leistungsübersicht - WIP'!E108)</f>
        <v>0</v>
      </c>
      <c r="S108" t="e">
        <f t="shared" si="15"/>
        <v>#REF!</v>
      </c>
      <c r="T108" t="e">
        <f t="shared" si="16"/>
        <v>#REF!</v>
      </c>
      <c r="U108" t="e">
        <f t="shared" si="17"/>
        <v>#REF!</v>
      </c>
      <c r="V108" t="e">
        <f t="shared" si="18"/>
        <v>#REF!</v>
      </c>
      <c r="X108" t="e">
        <f t="shared" si="19"/>
        <v>#N/A</v>
      </c>
      <c r="Y108" t="str" cm="1">
        <f t="array" ref="Y108">IFERROR(INDEX($T$6:$T$305,MATCH(1,COUNTIF($Y$5:Y107,$T$6:$T$305)+($T$6:$T407&lt;&gt;"")*1,0)),"")</f>
        <v/>
      </c>
      <c r="Z108" t="e">
        <f t="shared" si="20"/>
        <v>#N/A</v>
      </c>
      <c r="AA108" t="e">
        <f t="shared" si="21"/>
        <v>#N/A</v>
      </c>
      <c r="AC108" t="str">
        <f>IF(Y108="","",VLOOKUP(Y108,Detaildaten!$F$8:$W$19,18,0))</f>
        <v/>
      </c>
      <c r="AD108" t="str">
        <f>IF(Y108="","",Leistungsübersicht!$D$9)</f>
        <v/>
      </c>
      <c r="AE108" t="str">
        <f>IF(Y108="","",IF(AD108=Optionen!$N$6,Optionen!$N$6,IF(AD108=Optionen!$N$5,Leistungsübersicht!$D$10,IF(AD108=Optionen!$N$4,Leistungsübersicht!$D$10))))</f>
        <v/>
      </c>
      <c r="AF108" t="str">
        <f>IF(Y108="","",IF(AD108=Optionen!$N$4,Leistungsübersicht!$D$11))</f>
        <v/>
      </c>
      <c r="AG108" s="19" t="str">
        <f>_xlfn.IFNA(INDEX(Verteilungsschlüssel!$B$5:$V$35,MATCH('Leistungsübersicht - WIP'!AC108,Verteilungsschlüssel!$B$5:$B$35,0),MATCH('Leistungsübersicht - WIP'!AE108,Verteilungsschlüssel!$B$5:$V$5,0)),"")</f>
        <v/>
      </c>
    </row>
    <row r="109" spans="2:33" x14ac:dyDescent="0.3">
      <c r="B109">
        <v>104</v>
      </c>
      <c r="C109" t="e">
        <f>IF(Detaildaten!#REF!="","",Detaildaten!#REF!)</f>
        <v>#REF!</v>
      </c>
      <c r="D109" t="e">
        <f>IF(Detaildaten!#REF!="","",Detaildaten!#REF!)</f>
        <v>#REF!</v>
      </c>
      <c r="E109" t="e">
        <f>IF(Detaildaten!#REF!="","",Detaildaten!#REF!)</f>
        <v>#REF!</v>
      </c>
      <c r="G109" t="e">
        <f>CONCATENATE(Detaildaten!#REF!," [",Detaildaten!#REF!,"] ")</f>
        <v>#REF!</v>
      </c>
      <c r="H109" t="e">
        <f>IF(Detaildaten!#REF!="","",Detaildaten!#REF!)</f>
        <v>#REF!</v>
      </c>
      <c r="I109" t="e">
        <f>Detaildaten!#REF!</f>
        <v>#REF!</v>
      </c>
      <c r="J109" t="e">
        <f>IF(Detaildaten!#REF!="","",Detaildaten!#REF!)</f>
        <v>#REF!</v>
      </c>
      <c r="L109" t="e">
        <f t="shared" si="11"/>
        <v>#REF!</v>
      </c>
      <c r="M109" t="e">
        <f t="shared" si="12"/>
        <v>#REF!</v>
      </c>
      <c r="N109" t="e">
        <f t="shared" si="13"/>
        <v>#REF!</v>
      </c>
      <c r="O109" t="e">
        <f t="shared" si="14"/>
        <v>#REF!</v>
      </c>
      <c r="Q109">
        <f>COUNTIFS(Optionen!$T$3:$T$8,Leistungsübersicht!$D$9,Optionen!$U$3:$U$8,'Leistungsübersicht - WIP'!E109)</f>
        <v>0</v>
      </c>
      <c r="S109" t="e">
        <f t="shared" si="15"/>
        <v>#REF!</v>
      </c>
      <c r="T109" t="e">
        <f t="shared" si="16"/>
        <v>#REF!</v>
      </c>
      <c r="U109" t="e">
        <f t="shared" si="17"/>
        <v>#REF!</v>
      </c>
      <c r="V109" t="e">
        <f t="shared" si="18"/>
        <v>#REF!</v>
      </c>
      <c r="X109" t="e">
        <f t="shared" si="19"/>
        <v>#N/A</v>
      </c>
      <c r="Y109" t="str" cm="1">
        <f t="array" ref="Y109">IFERROR(INDEX($T$6:$T$305,MATCH(1,COUNTIF($Y$5:Y108,$T$6:$T$305)+($T$6:$T408&lt;&gt;"")*1,0)),"")</f>
        <v/>
      </c>
      <c r="Z109" t="e">
        <f t="shared" si="20"/>
        <v>#N/A</v>
      </c>
      <c r="AA109" t="e">
        <f t="shared" si="21"/>
        <v>#N/A</v>
      </c>
      <c r="AC109" t="str">
        <f>IF(Y109="","",VLOOKUP(Y109,Detaildaten!$F$8:$W$19,18,0))</f>
        <v/>
      </c>
      <c r="AD109" t="str">
        <f>IF(Y109="","",Leistungsübersicht!$D$9)</f>
        <v/>
      </c>
      <c r="AE109" t="str">
        <f>IF(Y109="","",IF(AD109=Optionen!$N$6,Optionen!$N$6,IF(AD109=Optionen!$N$5,Leistungsübersicht!$D$10,IF(AD109=Optionen!$N$4,Leistungsübersicht!$D$10))))</f>
        <v/>
      </c>
      <c r="AF109" t="str">
        <f>IF(Y109="","",IF(AD109=Optionen!$N$4,Leistungsübersicht!$D$11))</f>
        <v/>
      </c>
      <c r="AG109" s="19" t="str">
        <f>_xlfn.IFNA(INDEX(Verteilungsschlüssel!$B$5:$V$35,MATCH('Leistungsübersicht - WIP'!AC109,Verteilungsschlüssel!$B$5:$B$35,0),MATCH('Leistungsübersicht - WIP'!AE109,Verteilungsschlüssel!$B$5:$V$5,0)),"")</f>
        <v/>
      </c>
    </row>
    <row r="110" spans="2:33" x14ac:dyDescent="0.3">
      <c r="B110">
        <v>105</v>
      </c>
      <c r="C110" t="e">
        <f>IF(Detaildaten!#REF!="","",Detaildaten!#REF!)</f>
        <v>#REF!</v>
      </c>
      <c r="D110" t="e">
        <f>IF(Detaildaten!#REF!="","",Detaildaten!#REF!)</f>
        <v>#REF!</v>
      </c>
      <c r="E110" t="e">
        <f>IF(Detaildaten!#REF!="","",Detaildaten!#REF!)</f>
        <v>#REF!</v>
      </c>
      <c r="G110" t="e">
        <f>CONCATENATE(Detaildaten!#REF!," [",Detaildaten!#REF!,"] ")</f>
        <v>#REF!</v>
      </c>
      <c r="H110" t="e">
        <f>IF(Detaildaten!#REF!="","",Detaildaten!#REF!)</f>
        <v>#REF!</v>
      </c>
      <c r="I110" t="e">
        <f>Detaildaten!#REF!</f>
        <v>#REF!</v>
      </c>
      <c r="J110" t="e">
        <f>IF(Detaildaten!#REF!="","",Detaildaten!#REF!)</f>
        <v>#REF!</v>
      </c>
      <c r="L110" t="e">
        <f t="shared" si="11"/>
        <v>#REF!</v>
      </c>
      <c r="M110" t="e">
        <f t="shared" si="12"/>
        <v>#REF!</v>
      </c>
      <c r="N110" t="e">
        <f t="shared" si="13"/>
        <v>#REF!</v>
      </c>
      <c r="O110" t="e">
        <f t="shared" si="14"/>
        <v>#REF!</v>
      </c>
      <c r="Q110">
        <f>COUNTIFS(Optionen!$T$3:$T$8,Leistungsübersicht!$D$9,Optionen!$U$3:$U$8,'Leistungsübersicht - WIP'!E110)</f>
        <v>0</v>
      </c>
      <c r="S110" t="e">
        <f t="shared" si="15"/>
        <v>#REF!</v>
      </c>
      <c r="T110" t="e">
        <f t="shared" si="16"/>
        <v>#REF!</v>
      </c>
      <c r="U110" t="e">
        <f t="shared" si="17"/>
        <v>#REF!</v>
      </c>
      <c r="V110" t="e">
        <f t="shared" si="18"/>
        <v>#REF!</v>
      </c>
      <c r="X110" t="e">
        <f t="shared" si="19"/>
        <v>#N/A</v>
      </c>
      <c r="Y110" t="str" cm="1">
        <f t="array" ref="Y110">IFERROR(INDEX($T$6:$T$305,MATCH(1,COUNTIF($Y$5:Y109,$T$6:$T$305)+($T$6:$T409&lt;&gt;"")*1,0)),"")</f>
        <v/>
      </c>
      <c r="Z110" t="e">
        <f t="shared" si="20"/>
        <v>#N/A</v>
      </c>
      <c r="AA110" t="e">
        <f t="shared" si="21"/>
        <v>#N/A</v>
      </c>
      <c r="AC110" t="str">
        <f>IF(Y110="","",VLOOKUP(Y110,Detaildaten!$F$8:$W$19,18,0))</f>
        <v/>
      </c>
      <c r="AD110" t="str">
        <f>IF(Y110="","",Leistungsübersicht!$D$9)</f>
        <v/>
      </c>
      <c r="AE110" t="str">
        <f>IF(Y110="","",IF(AD110=Optionen!$N$6,Optionen!$N$6,IF(AD110=Optionen!$N$5,Leistungsübersicht!$D$10,IF(AD110=Optionen!$N$4,Leistungsübersicht!$D$10))))</f>
        <v/>
      </c>
      <c r="AF110" t="str">
        <f>IF(Y110="","",IF(AD110=Optionen!$N$4,Leistungsübersicht!$D$11))</f>
        <v/>
      </c>
      <c r="AG110" s="19" t="str">
        <f>_xlfn.IFNA(INDEX(Verteilungsschlüssel!$B$5:$V$35,MATCH('Leistungsübersicht - WIP'!AC110,Verteilungsschlüssel!$B$5:$B$35,0),MATCH('Leistungsübersicht - WIP'!AE110,Verteilungsschlüssel!$B$5:$V$5,0)),"")</f>
        <v/>
      </c>
    </row>
    <row r="111" spans="2:33" x14ac:dyDescent="0.3">
      <c r="B111">
        <v>106</v>
      </c>
      <c r="C111" t="e">
        <f>IF(Detaildaten!#REF!="","",Detaildaten!#REF!)</f>
        <v>#REF!</v>
      </c>
      <c r="D111" t="e">
        <f>IF(Detaildaten!#REF!="","",Detaildaten!#REF!)</f>
        <v>#REF!</v>
      </c>
      <c r="E111" t="e">
        <f>IF(Detaildaten!#REF!="","",Detaildaten!#REF!)</f>
        <v>#REF!</v>
      </c>
      <c r="G111" t="e">
        <f>CONCATENATE(Detaildaten!#REF!," [",Detaildaten!#REF!,"] ")</f>
        <v>#REF!</v>
      </c>
      <c r="H111" t="e">
        <f>IF(Detaildaten!#REF!="","",Detaildaten!#REF!)</f>
        <v>#REF!</v>
      </c>
      <c r="I111" t="e">
        <f>Detaildaten!#REF!</f>
        <v>#REF!</v>
      </c>
      <c r="J111" t="e">
        <f>IF(Detaildaten!#REF!="","",Detaildaten!#REF!)</f>
        <v>#REF!</v>
      </c>
      <c r="L111" t="e">
        <f t="shared" si="11"/>
        <v>#REF!</v>
      </c>
      <c r="M111" t="e">
        <f t="shared" si="12"/>
        <v>#REF!</v>
      </c>
      <c r="N111" t="e">
        <f t="shared" si="13"/>
        <v>#REF!</v>
      </c>
      <c r="O111" t="e">
        <f t="shared" si="14"/>
        <v>#REF!</v>
      </c>
      <c r="Q111">
        <f>COUNTIFS(Optionen!$T$3:$T$8,Leistungsübersicht!$D$9,Optionen!$U$3:$U$8,'Leistungsübersicht - WIP'!E111)</f>
        <v>0</v>
      </c>
      <c r="S111" t="e">
        <f t="shared" si="15"/>
        <v>#REF!</v>
      </c>
      <c r="T111" t="e">
        <f t="shared" si="16"/>
        <v>#REF!</v>
      </c>
      <c r="U111" t="e">
        <f t="shared" si="17"/>
        <v>#REF!</v>
      </c>
      <c r="V111" t="e">
        <f t="shared" si="18"/>
        <v>#REF!</v>
      </c>
      <c r="X111" t="e">
        <f t="shared" si="19"/>
        <v>#N/A</v>
      </c>
      <c r="Y111" t="str" cm="1">
        <f t="array" ref="Y111">IFERROR(INDEX($T$6:$T$305,MATCH(1,COUNTIF($Y$5:Y110,$T$6:$T$305)+($T$6:$T410&lt;&gt;"")*1,0)),"")</f>
        <v/>
      </c>
      <c r="Z111" t="e">
        <f t="shared" si="20"/>
        <v>#N/A</v>
      </c>
      <c r="AA111" t="e">
        <f t="shared" si="21"/>
        <v>#N/A</v>
      </c>
      <c r="AC111" t="str">
        <f>IF(Y111="","",VLOOKUP(Y111,Detaildaten!$F$8:$W$19,18,0))</f>
        <v/>
      </c>
      <c r="AD111" t="str">
        <f>IF(Y111="","",Leistungsübersicht!$D$9)</f>
        <v/>
      </c>
      <c r="AE111" t="str">
        <f>IF(Y111="","",IF(AD111=Optionen!$N$6,Optionen!$N$6,IF(AD111=Optionen!$N$5,Leistungsübersicht!$D$10,IF(AD111=Optionen!$N$4,Leistungsübersicht!$D$10))))</f>
        <v/>
      </c>
      <c r="AF111" t="str">
        <f>IF(Y111="","",IF(AD111=Optionen!$N$4,Leistungsübersicht!$D$11))</f>
        <v/>
      </c>
      <c r="AG111" s="19" t="str">
        <f>_xlfn.IFNA(INDEX(Verteilungsschlüssel!$B$5:$V$35,MATCH('Leistungsübersicht - WIP'!AC111,Verteilungsschlüssel!$B$5:$B$35,0),MATCH('Leistungsübersicht - WIP'!AE111,Verteilungsschlüssel!$B$5:$V$5,0)),"")</f>
        <v/>
      </c>
    </row>
    <row r="112" spans="2:33" x14ac:dyDescent="0.3">
      <c r="B112">
        <v>107</v>
      </c>
      <c r="C112" t="e">
        <f>IF(Detaildaten!#REF!="","",Detaildaten!#REF!)</f>
        <v>#REF!</v>
      </c>
      <c r="D112" t="e">
        <f>IF(Detaildaten!#REF!="","",Detaildaten!#REF!)</f>
        <v>#REF!</v>
      </c>
      <c r="E112" t="e">
        <f>IF(Detaildaten!#REF!="","",Detaildaten!#REF!)</f>
        <v>#REF!</v>
      </c>
      <c r="G112" t="e">
        <f>CONCATENATE(Detaildaten!#REF!," [",Detaildaten!#REF!,"] ")</f>
        <v>#REF!</v>
      </c>
      <c r="H112" t="e">
        <f>IF(Detaildaten!#REF!="","",Detaildaten!#REF!)</f>
        <v>#REF!</v>
      </c>
      <c r="I112" t="e">
        <f>Detaildaten!#REF!</f>
        <v>#REF!</v>
      </c>
      <c r="J112" t="e">
        <f>IF(Detaildaten!#REF!="","",Detaildaten!#REF!)</f>
        <v>#REF!</v>
      </c>
      <c r="L112" t="e">
        <f t="shared" si="11"/>
        <v>#REF!</v>
      </c>
      <c r="M112" t="e">
        <f t="shared" si="12"/>
        <v>#REF!</v>
      </c>
      <c r="N112" t="e">
        <f t="shared" si="13"/>
        <v>#REF!</v>
      </c>
      <c r="O112" t="e">
        <f t="shared" si="14"/>
        <v>#REF!</v>
      </c>
      <c r="Q112">
        <f>COUNTIFS(Optionen!$T$3:$T$8,Leistungsübersicht!$D$9,Optionen!$U$3:$U$8,'Leistungsübersicht - WIP'!E112)</f>
        <v>0</v>
      </c>
      <c r="S112" t="e">
        <f t="shared" si="15"/>
        <v>#REF!</v>
      </c>
      <c r="T112" t="e">
        <f t="shared" si="16"/>
        <v>#REF!</v>
      </c>
      <c r="U112" t="e">
        <f t="shared" si="17"/>
        <v>#REF!</v>
      </c>
      <c r="V112" t="e">
        <f t="shared" si="18"/>
        <v>#REF!</v>
      </c>
      <c r="X112" t="e">
        <f t="shared" si="19"/>
        <v>#N/A</v>
      </c>
      <c r="Y112" t="str" cm="1">
        <f t="array" ref="Y112">IFERROR(INDEX($T$6:$T$305,MATCH(1,COUNTIF($Y$5:Y111,$T$6:$T$305)+($T$6:$T411&lt;&gt;"")*1,0)),"")</f>
        <v/>
      </c>
      <c r="Z112" t="e">
        <f t="shared" si="20"/>
        <v>#N/A</v>
      </c>
      <c r="AA112" t="e">
        <f t="shared" si="21"/>
        <v>#N/A</v>
      </c>
      <c r="AC112" t="str">
        <f>IF(Y112="","",VLOOKUP(Y112,Detaildaten!$F$8:$W$19,18,0))</f>
        <v/>
      </c>
      <c r="AD112" t="str">
        <f>IF(Y112="","",Leistungsübersicht!$D$9)</f>
        <v/>
      </c>
      <c r="AE112" t="str">
        <f>IF(Y112="","",IF(AD112=Optionen!$N$6,Optionen!$N$6,IF(AD112=Optionen!$N$5,Leistungsübersicht!$D$10,IF(AD112=Optionen!$N$4,Leistungsübersicht!$D$10))))</f>
        <v/>
      </c>
      <c r="AF112" t="str">
        <f>IF(Y112="","",IF(AD112=Optionen!$N$4,Leistungsübersicht!$D$11))</f>
        <v/>
      </c>
      <c r="AG112" s="19" t="str">
        <f>_xlfn.IFNA(INDEX(Verteilungsschlüssel!$B$5:$V$35,MATCH('Leistungsübersicht - WIP'!AC112,Verteilungsschlüssel!$B$5:$B$35,0),MATCH('Leistungsübersicht - WIP'!AE112,Verteilungsschlüssel!$B$5:$V$5,0)),"")</f>
        <v/>
      </c>
    </row>
    <row r="113" spans="2:33" x14ac:dyDescent="0.3">
      <c r="B113">
        <v>108</v>
      </c>
      <c r="C113" t="e">
        <f>IF(Detaildaten!#REF!="","",Detaildaten!#REF!)</f>
        <v>#REF!</v>
      </c>
      <c r="D113" t="e">
        <f>IF(Detaildaten!#REF!="","",Detaildaten!#REF!)</f>
        <v>#REF!</v>
      </c>
      <c r="E113" t="e">
        <f>IF(Detaildaten!#REF!="","",Detaildaten!#REF!)</f>
        <v>#REF!</v>
      </c>
      <c r="G113" t="e">
        <f>CONCATENATE(Detaildaten!#REF!," [",Detaildaten!#REF!,"] ")</f>
        <v>#REF!</v>
      </c>
      <c r="H113" t="e">
        <f>IF(Detaildaten!#REF!="","",Detaildaten!#REF!)</f>
        <v>#REF!</v>
      </c>
      <c r="I113" t="e">
        <f>Detaildaten!#REF!</f>
        <v>#REF!</v>
      </c>
      <c r="J113" t="e">
        <f>IF(Detaildaten!#REF!="","",Detaildaten!#REF!)</f>
        <v>#REF!</v>
      </c>
      <c r="L113" t="e">
        <f t="shared" si="11"/>
        <v>#REF!</v>
      </c>
      <c r="M113" t="e">
        <f t="shared" si="12"/>
        <v>#REF!</v>
      </c>
      <c r="N113" t="e">
        <f t="shared" si="13"/>
        <v>#REF!</v>
      </c>
      <c r="O113" t="e">
        <f t="shared" si="14"/>
        <v>#REF!</v>
      </c>
      <c r="Q113">
        <f>COUNTIFS(Optionen!$T$3:$T$8,Leistungsübersicht!$D$9,Optionen!$U$3:$U$8,'Leistungsübersicht - WIP'!E113)</f>
        <v>0</v>
      </c>
      <c r="S113" t="e">
        <f t="shared" si="15"/>
        <v>#REF!</v>
      </c>
      <c r="T113" t="e">
        <f t="shared" si="16"/>
        <v>#REF!</v>
      </c>
      <c r="U113" t="e">
        <f t="shared" si="17"/>
        <v>#REF!</v>
      </c>
      <c r="V113" t="e">
        <f t="shared" si="18"/>
        <v>#REF!</v>
      </c>
      <c r="X113" t="e">
        <f t="shared" si="19"/>
        <v>#N/A</v>
      </c>
      <c r="Y113" t="str" cm="1">
        <f t="array" ref="Y113">IFERROR(INDEX($T$6:$T$305,MATCH(1,COUNTIF($Y$5:Y112,$T$6:$T$305)+($T$6:$T412&lt;&gt;"")*1,0)),"")</f>
        <v/>
      </c>
      <c r="Z113" t="e">
        <f t="shared" si="20"/>
        <v>#N/A</v>
      </c>
      <c r="AA113" t="e">
        <f t="shared" si="21"/>
        <v>#N/A</v>
      </c>
      <c r="AC113" t="str">
        <f>IF(Y113="","",VLOOKUP(Y113,Detaildaten!$F$8:$W$19,18,0))</f>
        <v/>
      </c>
      <c r="AD113" t="str">
        <f>IF(Y113="","",Leistungsübersicht!$D$9)</f>
        <v/>
      </c>
      <c r="AE113" t="str">
        <f>IF(Y113="","",IF(AD113=Optionen!$N$6,Optionen!$N$6,IF(AD113=Optionen!$N$5,Leistungsübersicht!$D$10,IF(AD113=Optionen!$N$4,Leistungsübersicht!$D$10))))</f>
        <v/>
      </c>
      <c r="AF113" t="str">
        <f>IF(Y113="","",IF(AD113=Optionen!$N$4,Leistungsübersicht!$D$11))</f>
        <v/>
      </c>
      <c r="AG113" s="19" t="str">
        <f>_xlfn.IFNA(INDEX(Verteilungsschlüssel!$B$5:$V$35,MATCH('Leistungsübersicht - WIP'!AC113,Verteilungsschlüssel!$B$5:$B$35,0),MATCH('Leistungsübersicht - WIP'!AE113,Verteilungsschlüssel!$B$5:$V$5,0)),"")</f>
        <v/>
      </c>
    </row>
    <row r="114" spans="2:33" x14ac:dyDescent="0.3">
      <c r="B114">
        <v>109</v>
      </c>
      <c r="C114" t="e">
        <f>IF(Detaildaten!#REF!="","",Detaildaten!#REF!)</f>
        <v>#REF!</v>
      </c>
      <c r="D114" t="e">
        <f>IF(Detaildaten!#REF!="","",Detaildaten!#REF!)</f>
        <v>#REF!</v>
      </c>
      <c r="E114" t="e">
        <f>IF(Detaildaten!#REF!="","",Detaildaten!#REF!)</f>
        <v>#REF!</v>
      </c>
      <c r="G114" t="e">
        <f>CONCATENATE(Detaildaten!#REF!," [",Detaildaten!#REF!,"] ")</f>
        <v>#REF!</v>
      </c>
      <c r="H114" t="e">
        <f>IF(Detaildaten!#REF!="","",Detaildaten!#REF!)</f>
        <v>#REF!</v>
      </c>
      <c r="I114" t="e">
        <f>Detaildaten!#REF!</f>
        <v>#REF!</v>
      </c>
      <c r="J114" t="e">
        <f>IF(Detaildaten!#REF!="","",Detaildaten!#REF!)</f>
        <v>#REF!</v>
      </c>
      <c r="L114" t="e">
        <f t="shared" si="11"/>
        <v>#REF!</v>
      </c>
      <c r="M114" t="e">
        <f t="shared" si="12"/>
        <v>#REF!</v>
      </c>
      <c r="N114" t="e">
        <f t="shared" si="13"/>
        <v>#REF!</v>
      </c>
      <c r="O114" t="e">
        <f t="shared" si="14"/>
        <v>#REF!</v>
      </c>
      <c r="Q114">
        <f>COUNTIFS(Optionen!$T$3:$T$8,Leistungsübersicht!$D$9,Optionen!$U$3:$U$8,'Leistungsübersicht - WIP'!E114)</f>
        <v>0</v>
      </c>
      <c r="S114" t="e">
        <f t="shared" si="15"/>
        <v>#REF!</v>
      </c>
      <c r="T114" t="e">
        <f t="shared" si="16"/>
        <v>#REF!</v>
      </c>
      <c r="U114" t="e">
        <f t="shared" si="17"/>
        <v>#REF!</v>
      </c>
      <c r="V114" t="e">
        <f t="shared" si="18"/>
        <v>#REF!</v>
      </c>
      <c r="X114" t="e">
        <f t="shared" si="19"/>
        <v>#N/A</v>
      </c>
      <c r="Y114" t="str" cm="1">
        <f t="array" ref="Y114">IFERROR(INDEX($T$6:$T$305,MATCH(1,COUNTIF($Y$5:Y113,$T$6:$T$305)+($T$6:$T413&lt;&gt;"")*1,0)),"")</f>
        <v/>
      </c>
      <c r="Z114" t="e">
        <f t="shared" si="20"/>
        <v>#N/A</v>
      </c>
      <c r="AA114" t="e">
        <f t="shared" si="21"/>
        <v>#N/A</v>
      </c>
      <c r="AC114" t="str">
        <f>IF(Y114="","",VLOOKUP(Y114,Detaildaten!$F$8:$W$19,18,0))</f>
        <v/>
      </c>
      <c r="AD114" t="str">
        <f>IF(Y114="","",Leistungsübersicht!$D$9)</f>
        <v/>
      </c>
      <c r="AE114" t="str">
        <f>IF(Y114="","",IF(AD114=Optionen!$N$6,Optionen!$N$6,IF(AD114=Optionen!$N$5,Leistungsübersicht!$D$10,IF(AD114=Optionen!$N$4,Leistungsübersicht!$D$10))))</f>
        <v/>
      </c>
      <c r="AF114" t="str">
        <f>IF(Y114="","",IF(AD114=Optionen!$N$4,Leistungsübersicht!$D$11))</f>
        <v/>
      </c>
      <c r="AG114" s="19" t="str">
        <f>_xlfn.IFNA(INDEX(Verteilungsschlüssel!$B$5:$V$35,MATCH('Leistungsübersicht - WIP'!AC114,Verteilungsschlüssel!$B$5:$B$35,0),MATCH('Leistungsübersicht - WIP'!AE114,Verteilungsschlüssel!$B$5:$V$5,0)),"")</f>
        <v/>
      </c>
    </row>
    <row r="115" spans="2:33" x14ac:dyDescent="0.3">
      <c r="B115">
        <v>110</v>
      </c>
      <c r="C115" t="e">
        <f>IF(Detaildaten!#REF!="","",Detaildaten!#REF!)</f>
        <v>#REF!</v>
      </c>
      <c r="D115" t="e">
        <f>IF(Detaildaten!#REF!="","",Detaildaten!#REF!)</f>
        <v>#REF!</v>
      </c>
      <c r="E115" t="e">
        <f>IF(Detaildaten!#REF!="","",Detaildaten!#REF!)</f>
        <v>#REF!</v>
      </c>
      <c r="G115" t="e">
        <f>CONCATENATE(Detaildaten!#REF!," [",Detaildaten!#REF!,"] ")</f>
        <v>#REF!</v>
      </c>
      <c r="H115" t="e">
        <f>IF(Detaildaten!#REF!="","",Detaildaten!#REF!)</f>
        <v>#REF!</v>
      </c>
      <c r="I115" t="e">
        <f>Detaildaten!#REF!</f>
        <v>#REF!</v>
      </c>
      <c r="J115" t="e">
        <f>IF(Detaildaten!#REF!="","",Detaildaten!#REF!)</f>
        <v>#REF!</v>
      </c>
      <c r="L115" t="e">
        <f t="shared" si="11"/>
        <v>#REF!</v>
      </c>
      <c r="M115" t="e">
        <f t="shared" si="12"/>
        <v>#REF!</v>
      </c>
      <c r="N115" t="e">
        <f t="shared" si="13"/>
        <v>#REF!</v>
      </c>
      <c r="O115" t="e">
        <f t="shared" si="14"/>
        <v>#REF!</v>
      </c>
      <c r="Q115">
        <f>COUNTIFS(Optionen!$T$3:$T$8,Leistungsübersicht!$D$9,Optionen!$U$3:$U$8,'Leistungsübersicht - WIP'!E115)</f>
        <v>0</v>
      </c>
      <c r="S115" t="e">
        <f t="shared" si="15"/>
        <v>#REF!</v>
      </c>
      <c r="T115" t="e">
        <f t="shared" si="16"/>
        <v>#REF!</v>
      </c>
      <c r="U115" t="e">
        <f t="shared" si="17"/>
        <v>#REF!</v>
      </c>
      <c r="V115" t="e">
        <f t="shared" si="18"/>
        <v>#REF!</v>
      </c>
      <c r="X115" t="e">
        <f t="shared" si="19"/>
        <v>#N/A</v>
      </c>
      <c r="Y115" t="str" cm="1">
        <f t="array" ref="Y115">IFERROR(INDEX($T$6:$T$305,MATCH(1,COUNTIF($Y$5:Y114,$T$6:$T$305)+($T$6:$T414&lt;&gt;"")*1,0)),"")</f>
        <v/>
      </c>
      <c r="Z115" t="e">
        <f t="shared" si="20"/>
        <v>#N/A</v>
      </c>
      <c r="AA115" t="e">
        <f t="shared" si="21"/>
        <v>#N/A</v>
      </c>
      <c r="AC115" t="str">
        <f>IF(Y115="","",VLOOKUP(Y115,Detaildaten!$F$8:$W$19,18,0))</f>
        <v/>
      </c>
      <c r="AD115" t="str">
        <f>IF(Y115="","",Leistungsübersicht!$D$9)</f>
        <v/>
      </c>
      <c r="AE115" t="str">
        <f>IF(Y115="","",IF(AD115=Optionen!$N$6,Optionen!$N$6,IF(AD115=Optionen!$N$5,Leistungsübersicht!$D$10,IF(AD115=Optionen!$N$4,Leistungsübersicht!$D$10))))</f>
        <v/>
      </c>
      <c r="AF115" t="str">
        <f>IF(Y115="","",IF(AD115=Optionen!$N$4,Leistungsübersicht!$D$11))</f>
        <v/>
      </c>
      <c r="AG115" s="19" t="str">
        <f>_xlfn.IFNA(INDEX(Verteilungsschlüssel!$B$5:$V$35,MATCH('Leistungsübersicht - WIP'!AC115,Verteilungsschlüssel!$B$5:$B$35,0),MATCH('Leistungsübersicht - WIP'!AE115,Verteilungsschlüssel!$B$5:$V$5,0)),"")</f>
        <v/>
      </c>
    </row>
    <row r="116" spans="2:33" x14ac:dyDescent="0.3">
      <c r="B116">
        <v>111</v>
      </c>
      <c r="C116" t="e">
        <f>IF(Detaildaten!#REF!="","",Detaildaten!#REF!)</f>
        <v>#REF!</v>
      </c>
      <c r="D116" t="e">
        <f>IF(Detaildaten!#REF!="","",Detaildaten!#REF!)</f>
        <v>#REF!</v>
      </c>
      <c r="E116" t="e">
        <f>IF(Detaildaten!#REF!="","",Detaildaten!#REF!)</f>
        <v>#REF!</v>
      </c>
      <c r="G116" t="e">
        <f>CONCATENATE(Detaildaten!#REF!," [",Detaildaten!#REF!,"] ")</f>
        <v>#REF!</v>
      </c>
      <c r="H116" t="e">
        <f>IF(Detaildaten!#REF!="","",Detaildaten!#REF!)</f>
        <v>#REF!</v>
      </c>
      <c r="I116" t="e">
        <f>Detaildaten!#REF!</f>
        <v>#REF!</v>
      </c>
      <c r="J116" t="e">
        <f>IF(Detaildaten!#REF!="","",Detaildaten!#REF!)</f>
        <v>#REF!</v>
      </c>
      <c r="L116" t="e">
        <f t="shared" si="11"/>
        <v>#REF!</v>
      </c>
      <c r="M116" t="e">
        <f t="shared" si="12"/>
        <v>#REF!</v>
      </c>
      <c r="N116" t="e">
        <f t="shared" si="13"/>
        <v>#REF!</v>
      </c>
      <c r="O116" t="e">
        <f t="shared" si="14"/>
        <v>#REF!</v>
      </c>
      <c r="Q116">
        <f>COUNTIFS(Optionen!$T$3:$T$8,Leistungsübersicht!$D$9,Optionen!$U$3:$U$8,'Leistungsübersicht - WIP'!E116)</f>
        <v>0</v>
      </c>
      <c r="S116" t="e">
        <f t="shared" si="15"/>
        <v>#REF!</v>
      </c>
      <c r="T116" t="e">
        <f t="shared" si="16"/>
        <v>#REF!</v>
      </c>
      <c r="U116" t="e">
        <f t="shared" si="17"/>
        <v>#REF!</v>
      </c>
      <c r="V116" t="e">
        <f t="shared" si="18"/>
        <v>#REF!</v>
      </c>
      <c r="X116" t="e">
        <f t="shared" si="19"/>
        <v>#N/A</v>
      </c>
      <c r="Y116" t="str" cm="1">
        <f t="array" ref="Y116">IFERROR(INDEX($T$6:$T$305,MATCH(1,COUNTIF($Y$5:Y115,$T$6:$T$305)+($T$6:$T415&lt;&gt;"")*1,0)),"")</f>
        <v/>
      </c>
      <c r="Z116" t="e">
        <f t="shared" si="20"/>
        <v>#N/A</v>
      </c>
      <c r="AA116" t="e">
        <f t="shared" si="21"/>
        <v>#N/A</v>
      </c>
      <c r="AC116" t="str">
        <f>IF(Y116="","",VLOOKUP(Y116,Detaildaten!$F$8:$W$19,18,0))</f>
        <v/>
      </c>
      <c r="AD116" t="str">
        <f>IF(Y116="","",Leistungsübersicht!$D$9)</f>
        <v/>
      </c>
      <c r="AE116" t="str">
        <f>IF(Y116="","",IF(AD116=Optionen!$N$6,Optionen!$N$6,IF(AD116=Optionen!$N$5,Leistungsübersicht!$D$10,IF(AD116=Optionen!$N$4,Leistungsübersicht!$D$10))))</f>
        <v/>
      </c>
      <c r="AF116" t="str">
        <f>IF(Y116="","",IF(AD116=Optionen!$N$4,Leistungsübersicht!$D$11))</f>
        <v/>
      </c>
      <c r="AG116" s="19" t="str">
        <f>_xlfn.IFNA(INDEX(Verteilungsschlüssel!$B$5:$V$35,MATCH('Leistungsübersicht - WIP'!AC116,Verteilungsschlüssel!$B$5:$B$35,0),MATCH('Leistungsübersicht - WIP'!AE116,Verteilungsschlüssel!$B$5:$V$5,0)),"")</f>
        <v/>
      </c>
    </row>
    <row r="117" spans="2:33" x14ac:dyDescent="0.3">
      <c r="B117">
        <v>112</v>
      </c>
      <c r="C117" t="e">
        <f>IF(Detaildaten!#REF!="","",Detaildaten!#REF!)</f>
        <v>#REF!</v>
      </c>
      <c r="D117" t="e">
        <f>IF(Detaildaten!#REF!="","",Detaildaten!#REF!)</f>
        <v>#REF!</v>
      </c>
      <c r="E117" t="e">
        <f>IF(Detaildaten!#REF!="","",Detaildaten!#REF!)</f>
        <v>#REF!</v>
      </c>
      <c r="G117" t="e">
        <f>CONCATENATE(Detaildaten!#REF!," [",Detaildaten!#REF!,"] ")</f>
        <v>#REF!</v>
      </c>
      <c r="H117" t="e">
        <f>IF(Detaildaten!#REF!="","",Detaildaten!#REF!)</f>
        <v>#REF!</v>
      </c>
      <c r="I117" t="e">
        <f>Detaildaten!#REF!</f>
        <v>#REF!</v>
      </c>
      <c r="J117" t="e">
        <f>IF(Detaildaten!#REF!="","",Detaildaten!#REF!)</f>
        <v>#REF!</v>
      </c>
      <c r="L117" t="e">
        <f t="shared" si="11"/>
        <v>#REF!</v>
      </c>
      <c r="M117" t="e">
        <f t="shared" si="12"/>
        <v>#REF!</v>
      </c>
      <c r="N117" t="e">
        <f t="shared" si="13"/>
        <v>#REF!</v>
      </c>
      <c r="O117" t="e">
        <f t="shared" si="14"/>
        <v>#REF!</v>
      </c>
      <c r="Q117">
        <f>COUNTIFS(Optionen!$T$3:$T$8,Leistungsübersicht!$D$9,Optionen!$U$3:$U$8,'Leistungsübersicht - WIP'!E117)</f>
        <v>0</v>
      </c>
      <c r="S117" t="e">
        <f t="shared" si="15"/>
        <v>#REF!</v>
      </c>
      <c r="T117" t="e">
        <f t="shared" si="16"/>
        <v>#REF!</v>
      </c>
      <c r="U117" t="e">
        <f t="shared" si="17"/>
        <v>#REF!</v>
      </c>
      <c r="V117" t="e">
        <f t="shared" si="18"/>
        <v>#REF!</v>
      </c>
      <c r="X117" t="e">
        <f t="shared" si="19"/>
        <v>#N/A</v>
      </c>
      <c r="Y117" t="str" cm="1">
        <f t="array" ref="Y117">IFERROR(INDEX($T$6:$T$305,MATCH(1,COUNTIF($Y$5:Y116,$T$6:$T$305)+($T$6:$T416&lt;&gt;"")*1,0)),"")</f>
        <v/>
      </c>
      <c r="Z117" t="e">
        <f t="shared" si="20"/>
        <v>#N/A</v>
      </c>
      <c r="AA117" t="e">
        <f t="shared" si="21"/>
        <v>#N/A</v>
      </c>
      <c r="AC117" t="str">
        <f>IF(Y117="","",VLOOKUP(Y117,Detaildaten!$F$8:$W$19,18,0))</f>
        <v/>
      </c>
      <c r="AD117" t="str">
        <f>IF(Y117="","",Leistungsübersicht!$D$9)</f>
        <v/>
      </c>
      <c r="AE117" t="str">
        <f>IF(Y117="","",IF(AD117=Optionen!$N$6,Optionen!$N$6,IF(AD117=Optionen!$N$5,Leistungsübersicht!$D$10,IF(AD117=Optionen!$N$4,Leistungsübersicht!$D$10))))</f>
        <v/>
      </c>
      <c r="AF117" t="str">
        <f>IF(Y117="","",IF(AD117=Optionen!$N$4,Leistungsübersicht!$D$11))</f>
        <v/>
      </c>
      <c r="AG117" s="19" t="str">
        <f>_xlfn.IFNA(INDEX(Verteilungsschlüssel!$B$5:$V$35,MATCH('Leistungsübersicht - WIP'!AC117,Verteilungsschlüssel!$B$5:$B$35,0),MATCH('Leistungsübersicht - WIP'!AE117,Verteilungsschlüssel!$B$5:$V$5,0)),"")</f>
        <v/>
      </c>
    </row>
    <row r="118" spans="2:33" x14ac:dyDescent="0.3">
      <c r="B118">
        <v>113</v>
      </c>
      <c r="C118" t="e">
        <f>IF(Detaildaten!#REF!="","",Detaildaten!#REF!)</f>
        <v>#REF!</v>
      </c>
      <c r="D118" t="e">
        <f>IF(Detaildaten!#REF!="","",Detaildaten!#REF!)</f>
        <v>#REF!</v>
      </c>
      <c r="E118" t="e">
        <f>IF(Detaildaten!#REF!="","",Detaildaten!#REF!)</f>
        <v>#REF!</v>
      </c>
      <c r="G118" t="e">
        <f>CONCATENATE(Detaildaten!#REF!," [",Detaildaten!#REF!,"] ")</f>
        <v>#REF!</v>
      </c>
      <c r="H118" t="e">
        <f>IF(Detaildaten!#REF!="","",Detaildaten!#REF!)</f>
        <v>#REF!</v>
      </c>
      <c r="I118" t="e">
        <f>Detaildaten!#REF!</f>
        <v>#REF!</v>
      </c>
      <c r="J118" t="e">
        <f>IF(Detaildaten!#REF!="","",Detaildaten!#REF!)</f>
        <v>#REF!</v>
      </c>
      <c r="L118" t="e">
        <f t="shared" si="11"/>
        <v>#REF!</v>
      </c>
      <c r="M118" t="e">
        <f t="shared" si="12"/>
        <v>#REF!</v>
      </c>
      <c r="N118" t="e">
        <f t="shared" si="13"/>
        <v>#REF!</v>
      </c>
      <c r="O118" t="e">
        <f t="shared" si="14"/>
        <v>#REF!</v>
      </c>
      <c r="Q118">
        <f>COUNTIFS(Optionen!$T$3:$T$8,Leistungsübersicht!$D$9,Optionen!$U$3:$U$8,'Leistungsübersicht - WIP'!E118)</f>
        <v>0</v>
      </c>
      <c r="S118" t="e">
        <f t="shared" si="15"/>
        <v>#REF!</v>
      </c>
      <c r="T118" t="e">
        <f t="shared" si="16"/>
        <v>#REF!</v>
      </c>
      <c r="U118" t="e">
        <f t="shared" si="17"/>
        <v>#REF!</v>
      </c>
      <c r="V118" t="e">
        <f t="shared" si="18"/>
        <v>#REF!</v>
      </c>
      <c r="X118" t="e">
        <f t="shared" si="19"/>
        <v>#N/A</v>
      </c>
      <c r="Y118" t="str" cm="1">
        <f t="array" ref="Y118">IFERROR(INDEX($T$6:$T$305,MATCH(1,COUNTIF($Y$5:Y117,$T$6:$T$305)+($T$6:$T417&lt;&gt;"")*1,0)),"")</f>
        <v/>
      </c>
      <c r="Z118" t="e">
        <f t="shared" si="20"/>
        <v>#N/A</v>
      </c>
      <c r="AA118" t="e">
        <f t="shared" si="21"/>
        <v>#N/A</v>
      </c>
      <c r="AC118" t="str">
        <f>IF(Y118="","",VLOOKUP(Y118,Detaildaten!$F$8:$W$19,18,0))</f>
        <v/>
      </c>
      <c r="AD118" t="str">
        <f>IF(Y118="","",Leistungsübersicht!$D$9)</f>
        <v/>
      </c>
      <c r="AE118" t="str">
        <f>IF(Y118="","",IF(AD118=Optionen!$N$6,Optionen!$N$6,IF(AD118=Optionen!$N$5,Leistungsübersicht!$D$10,IF(AD118=Optionen!$N$4,Leistungsübersicht!$D$10))))</f>
        <v/>
      </c>
      <c r="AF118" t="str">
        <f>IF(Y118="","",IF(AD118=Optionen!$N$4,Leistungsübersicht!$D$11))</f>
        <v/>
      </c>
      <c r="AG118" s="19" t="str">
        <f>_xlfn.IFNA(INDEX(Verteilungsschlüssel!$B$5:$V$35,MATCH('Leistungsübersicht - WIP'!AC118,Verteilungsschlüssel!$B$5:$B$35,0),MATCH('Leistungsübersicht - WIP'!AE118,Verteilungsschlüssel!$B$5:$V$5,0)),"")</f>
        <v/>
      </c>
    </row>
    <row r="119" spans="2:33" x14ac:dyDescent="0.3">
      <c r="B119">
        <v>114</v>
      </c>
      <c r="C119" t="e">
        <f>IF(Detaildaten!#REF!="","",Detaildaten!#REF!)</f>
        <v>#REF!</v>
      </c>
      <c r="D119" t="e">
        <f>IF(Detaildaten!#REF!="","",Detaildaten!#REF!)</f>
        <v>#REF!</v>
      </c>
      <c r="E119" t="e">
        <f>IF(Detaildaten!#REF!="","",Detaildaten!#REF!)</f>
        <v>#REF!</v>
      </c>
      <c r="G119" t="e">
        <f>CONCATENATE(Detaildaten!#REF!," [",Detaildaten!#REF!,"] ")</f>
        <v>#REF!</v>
      </c>
      <c r="H119" t="e">
        <f>IF(Detaildaten!#REF!="","",Detaildaten!#REF!)</f>
        <v>#REF!</v>
      </c>
      <c r="I119" t="e">
        <f>Detaildaten!#REF!</f>
        <v>#REF!</v>
      </c>
      <c r="J119" t="e">
        <f>IF(Detaildaten!#REF!="","",Detaildaten!#REF!)</f>
        <v>#REF!</v>
      </c>
      <c r="L119" t="e">
        <f t="shared" si="11"/>
        <v>#REF!</v>
      </c>
      <c r="M119" t="e">
        <f t="shared" si="12"/>
        <v>#REF!</v>
      </c>
      <c r="N119" t="e">
        <f t="shared" si="13"/>
        <v>#REF!</v>
      </c>
      <c r="O119" t="e">
        <f t="shared" si="14"/>
        <v>#REF!</v>
      </c>
      <c r="Q119">
        <f>COUNTIFS(Optionen!$T$3:$T$8,Leistungsübersicht!$D$9,Optionen!$U$3:$U$8,'Leistungsübersicht - WIP'!E119)</f>
        <v>0</v>
      </c>
      <c r="S119" t="e">
        <f t="shared" si="15"/>
        <v>#REF!</v>
      </c>
      <c r="T119" t="e">
        <f t="shared" si="16"/>
        <v>#REF!</v>
      </c>
      <c r="U119" t="e">
        <f t="shared" si="17"/>
        <v>#REF!</v>
      </c>
      <c r="V119" t="e">
        <f t="shared" si="18"/>
        <v>#REF!</v>
      </c>
      <c r="X119" t="e">
        <f t="shared" si="19"/>
        <v>#N/A</v>
      </c>
      <c r="Y119" t="str" cm="1">
        <f t="array" ref="Y119">IFERROR(INDEX($T$6:$T$305,MATCH(1,COUNTIF($Y$5:Y118,$T$6:$T$305)+($T$6:$T418&lt;&gt;"")*1,0)),"")</f>
        <v/>
      </c>
      <c r="Z119" t="e">
        <f t="shared" si="20"/>
        <v>#N/A</v>
      </c>
      <c r="AA119" t="e">
        <f t="shared" si="21"/>
        <v>#N/A</v>
      </c>
      <c r="AC119" t="str">
        <f>IF(Y119="","",VLOOKUP(Y119,Detaildaten!$F$8:$W$19,18,0))</f>
        <v/>
      </c>
      <c r="AD119" t="str">
        <f>IF(Y119="","",Leistungsübersicht!$D$9)</f>
        <v/>
      </c>
      <c r="AE119" t="str">
        <f>IF(Y119="","",IF(AD119=Optionen!$N$6,Optionen!$N$6,IF(AD119=Optionen!$N$5,Leistungsübersicht!$D$10,IF(AD119=Optionen!$N$4,Leistungsübersicht!$D$10))))</f>
        <v/>
      </c>
      <c r="AF119" t="str">
        <f>IF(Y119="","",IF(AD119=Optionen!$N$4,Leistungsübersicht!$D$11))</f>
        <v/>
      </c>
      <c r="AG119" s="19" t="str">
        <f>_xlfn.IFNA(INDEX(Verteilungsschlüssel!$B$5:$V$35,MATCH('Leistungsübersicht - WIP'!AC119,Verteilungsschlüssel!$B$5:$B$35,0),MATCH('Leistungsübersicht - WIP'!AE119,Verteilungsschlüssel!$B$5:$V$5,0)),"")</f>
        <v/>
      </c>
    </row>
    <row r="120" spans="2:33" x14ac:dyDescent="0.3">
      <c r="B120">
        <v>115</v>
      </c>
      <c r="C120" t="e">
        <f>IF(Detaildaten!#REF!="","",Detaildaten!#REF!)</f>
        <v>#REF!</v>
      </c>
      <c r="D120" t="e">
        <f>IF(Detaildaten!#REF!="","",Detaildaten!#REF!)</f>
        <v>#REF!</v>
      </c>
      <c r="E120" t="e">
        <f>IF(Detaildaten!#REF!="","",Detaildaten!#REF!)</f>
        <v>#REF!</v>
      </c>
      <c r="G120" t="e">
        <f>CONCATENATE(Detaildaten!#REF!," [",Detaildaten!#REF!,"] ")</f>
        <v>#REF!</v>
      </c>
      <c r="H120" t="e">
        <f>IF(Detaildaten!#REF!="","",Detaildaten!#REF!)</f>
        <v>#REF!</v>
      </c>
      <c r="I120" t="e">
        <f>Detaildaten!#REF!</f>
        <v>#REF!</v>
      </c>
      <c r="J120" t="e">
        <f>IF(Detaildaten!#REF!="","",Detaildaten!#REF!)</f>
        <v>#REF!</v>
      </c>
      <c r="L120" t="e">
        <f t="shared" si="11"/>
        <v>#REF!</v>
      </c>
      <c r="M120" t="e">
        <f t="shared" si="12"/>
        <v>#REF!</v>
      </c>
      <c r="N120" t="e">
        <f t="shared" si="13"/>
        <v>#REF!</v>
      </c>
      <c r="O120" t="e">
        <f t="shared" si="14"/>
        <v>#REF!</v>
      </c>
      <c r="Q120">
        <f>COUNTIFS(Optionen!$T$3:$T$8,Leistungsübersicht!$D$9,Optionen!$U$3:$U$8,'Leistungsübersicht - WIP'!E120)</f>
        <v>0</v>
      </c>
      <c r="S120" t="e">
        <f t="shared" si="15"/>
        <v>#REF!</v>
      </c>
      <c r="T120" t="e">
        <f t="shared" si="16"/>
        <v>#REF!</v>
      </c>
      <c r="U120" t="e">
        <f t="shared" si="17"/>
        <v>#REF!</v>
      </c>
      <c r="V120" t="e">
        <f t="shared" si="18"/>
        <v>#REF!</v>
      </c>
      <c r="X120" t="e">
        <f t="shared" si="19"/>
        <v>#N/A</v>
      </c>
      <c r="Y120" t="str" cm="1">
        <f t="array" ref="Y120">IFERROR(INDEX($T$6:$T$305,MATCH(1,COUNTIF($Y$5:Y119,$T$6:$T$305)+($T$6:$T419&lt;&gt;"")*1,0)),"")</f>
        <v/>
      </c>
      <c r="Z120" t="e">
        <f t="shared" si="20"/>
        <v>#N/A</v>
      </c>
      <c r="AA120" t="e">
        <f t="shared" si="21"/>
        <v>#N/A</v>
      </c>
      <c r="AC120" t="str">
        <f>IF(Y120="","",VLOOKUP(Y120,Detaildaten!$F$8:$W$19,18,0))</f>
        <v/>
      </c>
      <c r="AD120" t="str">
        <f>IF(Y120="","",Leistungsübersicht!$D$9)</f>
        <v/>
      </c>
      <c r="AE120" t="str">
        <f>IF(Y120="","",IF(AD120=Optionen!$N$6,Optionen!$N$6,IF(AD120=Optionen!$N$5,Leistungsübersicht!$D$10,IF(AD120=Optionen!$N$4,Leistungsübersicht!$D$10))))</f>
        <v/>
      </c>
      <c r="AF120" t="str">
        <f>IF(Y120="","",IF(AD120=Optionen!$N$4,Leistungsübersicht!$D$11))</f>
        <v/>
      </c>
      <c r="AG120" s="19" t="str">
        <f>_xlfn.IFNA(INDEX(Verteilungsschlüssel!$B$5:$V$35,MATCH('Leistungsübersicht - WIP'!AC120,Verteilungsschlüssel!$B$5:$B$35,0),MATCH('Leistungsübersicht - WIP'!AE120,Verteilungsschlüssel!$B$5:$V$5,0)),"")</f>
        <v/>
      </c>
    </row>
    <row r="121" spans="2:33" x14ac:dyDescent="0.3">
      <c r="B121">
        <v>116</v>
      </c>
      <c r="C121" t="e">
        <f>IF(Detaildaten!#REF!="","",Detaildaten!#REF!)</f>
        <v>#REF!</v>
      </c>
      <c r="D121" t="e">
        <f>IF(Detaildaten!#REF!="","",Detaildaten!#REF!)</f>
        <v>#REF!</v>
      </c>
      <c r="E121" t="e">
        <f>IF(Detaildaten!#REF!="","",Detaildaten!#REF!)</f>
        <v>#REF!</v>
      </c>
      <c r="G121" t="e">
        <f>CONCATENATE(Detaildaten!#REF!," [",Detaildaten!#REF!,"] ")</f>
        <v>#REF!</v>
      </c>
      <c r="H121" t="e">
        <f>IF(Detaildaten!#REF!="","",Detaildaten!#REF!)</f>
        <v>#REF!</v>
      </c>
      <c r="I121" t="e">
        <f>Detaildaten!#REF!</f>
        <v>#REF!</v>
      </c>
      <c r="J121" t="e">
        <f>IF(Detaildaten!#REF!="","",Detaildaten!#REF!)</f>
        <v>#REF!</v>
      </c>
      <c r="L121" t="e">
        <f t="shared" si="11"/>
        <v>#REF!</v>
      </c>
      <c r="M121" t="e">
        <f t="shared" si="12"/>
        <v>#REF!</v>
      </c>
      <c r="N121" t="e">
        <f t="shared" si="13"/>
        <v>#REF!</v>
      </c>
      <c r="O121" t="e">
        <f t="shared" si="14"/>
        <v>#REF!</v>
      </c>
      <c r="Q121">
        <f>COUNTIFS(Optionen!$T$3:$T$8,Leistungsübersicht!$D$9,Optionen!$U$3:$U$8,'Leistungsübersicht - WIP'!E121)</f>
        <v>0</v>
      </c>
      <c r="S121" t="e">
        <f t="shared" si="15"/>
        <v>#REF!</v>
      </c>
      <c r="T121" t="e">
        <f t="shared" si="16"/>
        <v>#REF!</v>
      </c>
      <c r="U121" t="e">
        <f t="shared" si="17"/>
        <v>#REF!</v>
      </c>
      <c r="V121" t="e">
        <f t="shared" si="18"/>
        <v>#REF!</v>
      </c>
      <c r="X121" t="e">
        <f t="shared" si="19"/>
        <v>#N/A</v>
      </c>
      <c r="Y121" t="str" cm="1">
        <f t="array" ref="Y121">IFERROR(INDEX($T$6:$T$305,MATCH(1,COUNTIF($Y$5:Y120,$T$6:$T$305)+($T$6:$T420&lt;&gt;"")*1,0)),"")</f>
        <v/>
      </c>
      <c r="Z121" t="e">
        <f t="shared" si="20"/>
        <v>#N/A</v>
      </c>
      <c r="AA121" t="e">
        <f t="shared" si="21"/>
        <v>#N/A</v>
      </c>
      <c r="AC121" t="str">
        <f>IF(Y121="","",VLOOKUP(Y121,Detaildaten!$F$8:$W$19,18,0))</f>
        <v/>
      </c>
      <c r="AD121" t="str">
        <f>IF(Y121="","",Leistungsübersicht!$D$9)</f>
        <v/>
      </c>
      <c r="AE121" t="str">
        <f>IF(Y121="","",IF(AD121=Optionen!$N$6,Optionen!$N$6,IF(AD121=Optionen!$N$5,Leistungsübersicht!$D$10,IF(AD121=Optionen!$N$4,Leistungsübersicht!$D$10))))</f>
        <v/>
      </c>
      <c r="AF121" t="str">
        <f>IF(Y121="","",IF(AD121=Optionen!$N$4,Leistungsübersicht!$D$11))</f>
        <v/>
      </c>
      <c r="AG121" s="19" t="str">
        <f>_xlfn.IFNA(INDEX(Verteilungsschlüssel!$B$5:$V$35,MATCH('Leistungsübersicht - WIP'!AC121,Verteilungsschlüssel!$B$5:$B$35,0),MATCH('Leistungsübersicht - WIP'!AE121,Verteilungsschlüssel!$B$5:$V$5,0)),"")</f>
        <v/>
      </c>
    </row>
    <row r="122" spans="2:33" x14ac:dyDescent="0.3">
      <c r="B122">
        <v>117</v>
      </c>
      <c r="C122" t="e">
        <f>IF(Detaildaten!#REF!="","",Detaildaten!#REF!)</f>
        <v>#REF!</v>
      </c>
      <c r="D122" t="e">
        <f>IF(Detaildaten!#REF!="","",Detaildaten!#REF!)</f>
        <v>#REF!</v>
      </c>
      <c r="E122" t="e">
        <f>IF(Detaildaten!#REF!="","",Detaildaten!#REF!)</f>
        <v>#REF!</v>
      </c>
      <c r="G122" t="e">
        <f>CONCATENATE(Detaildaten!#REF!," [",Detaildaten!#REF!,"] ")</f>
        <v>#REF!</v>
      </c>
      <c r="H122" t="e">
        <f>IF(Detaildaten!#REF!="","",Detaildaten!#REF!)</f>
        <v>#REF!</v>
      </c>
      <c r="I122" t="e">
        <f>Detaildaten!#REF!</f>
        <v>#REF!</v>
      </c>
      <c r="J122" t="e">
        <f>IF(Detaildaten!#REF!="","",Detaildaten!#REF!)</f>
        <v>#REF!</v>
      </c>
      <c r="L122" t="e">
        <f t="shared" si="11"/>
        <v>#REF!</v>
      </c>
      <c r="M122" t="e">
        <f t="shared" si="12"/>
        <v>#REF!</v>
      </c>
      <c r="N122" t="e">
        <f t="shared" si="13"/>
        <v>#REF!</v>
      </c>
      <c r="O122" t="e">
        <f t="shared" si="14"/>
        <v>#REF!</v>
      </c>
      <c r="Q122">
        <f>COUNTIFS(Optionen!$T$3:$T$8,Leistungsübersicht!$D$9,Optionen!$U$3:$U$8,'Leistungsübersicht - WIP'!E122)</f>
        <v>0</v>
      </c>
      <c r="S122" t="e">
        <f t="shared" si="15"/>
        <v>#REF!</v>
      </c>
      <c r="T122" t="e">
        <f t="shared" si="16"/>
        <v>#REF!</v>
      </c>
      <c r="U122" t="e">
        <f t="shared" si="17"/>
        <v>#REF!</v>
      </c>
      <c r="V122" t="e">
        <f t="shared" si="18"/>
        <v>#REF!</v>
      </c>
      <c r="X122" t="e">
        <f t="shared" si="19"/>
        <v>#N/A</v>
      </c>
      <c r="Y122" t="str" cm="1">
        <f t="array" ref="Y122">IFERROR(INDEX($T$6:$T$305,MATCH(1,COUNTIF($Y$5:Y121,$T$6:$T$305)+($T$6:$T421&lt;&gt;"")*1,0)),"")</f>
        <v/>
      </c>
      <c r="Z122" t="e">
        <f t="shared" si="20"/>
        <v>#N/A</v>
      </c>
      <c r="AA122" t="e">
        <f t="shared" si="21"/>
        <v>#N/A</v>
      </c>
      <c r="AC122" t="str">
        <f>IF(Y122="","",VLOOKUP(Y122,Detaildaten!$F$8:$W$19,18,0))</f>
        <v/>
      </c>
      <c r="AD122" t="str">
        <f>IF(Y122="","",Leistungsübersicht!$D$9)</f>
        <v/>
      </c>
      <c r="AE122" t="str">
        <f>IF(Y122="","",IF(AD122=Optionen!$N$6,Optionen!$N$6,IF(AD122=Optionen!$N$5,Leistungsübersicht!$D$10,IF(AD122=Optionen!$N$4,Leistungsübersicht!$D$10))))</f>
        <v/>
      </c>
      <c r="AF122" t="str">
        <f>IF(Y122="","",IF(AD122=Optionen!$N$4,Leistungsübersicht!$D$11))</f>
        <v/>
      </c>
      <c r="AG122" s="19" t="str">
        <f>_xlfn.IFNA(INDEX(Verteilungsschlüssel!$B$5:$V$35,MATCH('Leistungsübersicht - WIP'!AC122,Verteilungsschlüssel!$B$5:$B$35,0),MATCH('Leistungsübersicht - WIP'!AE122,Verteilungsschlüssel!$B$5:$V$5,0)),"")</f>
        <v/>
      </c>
    </row>
    <row r="123" spans="2:33" x14ac:dyDescent="0.3">
      <c r="B123">
        <v>118</v>
      </c>
      <c r="C123" t="e">
        <f>IF(Detaildaten!#REF!="","",Detaildaten!#REF!)</f>
        <v>#REF!</v>
      </c>
      <c r="D123" t="e">
        <f>IF(Detaildaten!#REF!="","",Detaildaten!#REF!)</f>
        <v>#REF!</v>
      </c>
      <c r="E123" t="e">
        <f>IF(Detaildaten!#REF!="","",Detaildaten!#REF!)</f>
        <v>#REF!</v>
      </c>
      <c r="G123" t="e">
        <f>CONCATENATE(Detaildaten!#REF!," [",Detaildaten!#REF!,"] ")</f>
        <v>#REF!</v>
      </c>
      <c r="H123" t="e">
        <f>IF(Detaildaten!#REF!="","",Detaildaten!#REF!)</f>
        <v>#REF!</v>
      </c>
      <c r="I123" t="e">
        <f>Detaildaten!#REF!</f>
        <v>#REF!</v>
      </c>
      <c r="J123" t="e">
        <f>IF(Detaildaten!#REF!="","",Detaildaten!#REF!)</f>
        <v>#REF!</v>
      </c>
      <c r="L123" t="e">
        <f t="shared" si="11"/>
        <v>#REF!</v>
      </c>
      <c r="M123" t="e">
        <f t="shared" si="12"/>
        <v>#REF!</v>
      </c>
      <c r="N123" t="e">
        <f t="shared" si="13"/>
        <v>#REF!</v>
      </c>
      <c r="O123" t="e">
        <f t="shared" si="14"/>
        <v>#REF!</v>
      </c>
      <c r="Q123">
        <f>COUNTIFS(Optionen!$T$3:$T$8,Leistungsübersicht!$D$9,Optionen!$U$3:$U$8,'Leistungsübersicht - WIP'!E123)</f>
        <v>0</v>
      </c>
      <c r="S123" t="e">
        <f t="shared" si="15"/>
        <v>#REF!</v>
      </c>
      <c r="T123" t="e">
        <f t="shared" si="16"/>
        <v>#REF!</v>
      </c>
      <c r="U123" t="e">
        <f t="shared" si="17"/>
        <v>#REF!</v>
      </c>
      <c r="V123" t="e">
        <f t="shared" si="18"/>
        <v>#REF!</v>
      </c>
      <c r="X123" t="e">
        <f t="shared" si="19"/>
        <v>#N/A</v>
      </c>
      <c r="Y123" t="str" cm="1">
        <f t="array" ref="Y123">IFERROR(INDEX($T$6:$T$305,MATCH(1,COUNTIF($Y$5:Y122,$T$6:$T$305)+($T$6:$T422&lt;&gt;"")*1,0)),"")</f>
        <v/>
      </c>
      <c r="Z123" t="e">
        <f t="shared" si="20"/>
        <v>#N/A</v>
      </c>
      <c r="AA123" t="e">
        <f t="shared" si="21"/>
        <v>#N/A</v>
      </c>
      <c r="AC123" t="str">
        <f>IF(Y123="","",VLOOKUP(Y123,Detaildaten!$F$8:$W$19,18,0))</f>
        <v/>
      </c>
      <c r="AD123" t="str">
        <f>IF(Y123="","",Leistungsübersicht!$D$9)</f>
        <v/>
      </c>
      <c r="AE123" t="str">
        <f>IF(Y123="","",IF(AD123=Optionen!$N$6,Optionen!$N$6,IF(AD123=Optionen!$N$5,Leistungsübersicht!$D$10,IF(AD123=Optionen!$N$4,Leistungsübersicht!$D$10))))</f>
        <v/>
      </c>
      <c r="AF123" t="str">
        <f>IF(Y123="","",IF(AD123=Optionen!$N$4,Leistungsübersicht!$D$11))</f>
        <v/>
      </c>
      <c r="AG123" s="19" t="str">
        <f>_xlfn.IFNA(INDEX(Verteilungsschlüssel!$B$5:$V$35,MATCH('Leistungsübersicht - WIP'!AC123,Verteilungsschlüssel!$B$5:$B$35,0),MATCH('Leistungsübersicht - WIP'!AE123,Verteilungsschlüssel!$B$5:$V$5,0)),"")</f>
        <v/>
      </c>
    </row>
    <row r="124" spans="2:33" x14ac:dyDescent="0.3">
      <c r="B124">
        <v>119</v>
      </c>
      <c r="C124" t="e">
        <f>IF(Detaildaten!#REF!="","",Detaildaten!#REF!)</f>
        <v>#REF!</v>
      </c>
      <c r="D124" t="e">
        <f>IF(Detaildaten!#REF!="","",Detaildaten!#REF!)</f>
        <v>#REF!</v>
      </c>
      <c r="E124" t="e">
        <f>IF(Detaildaten!#REF!="","",Detaildaten!#REF!)</f>
        <v>#REF!</v>
      </c>
      <c r="G124" t="e">
        <f>CONCATENATE(Detaildaten!#REF!," [",Detaildaten!#REF!,"] ")</f>
        <v>#REF!</v>
      </c>
      <c r="H124" t="e">
        <f>IF(Detaildaten!#REF!="","",Detaildaten!#REF!)</f>
        <v>#REF!</v>
      </c>
      <c r="I124" t="e">
        <f>Detaildaten!#REF!</f>
        <v>#REF!</v>
      </c>
      <c r="J124" t="e">
        <f>IF(Detaildaten!#REF!="","",Detaildaten!#REF!)</f>
        <v>#REF!</v>
      </c>
      <c r="L124" t="e">
        <f t="shared" si="11"/>
        <v>#REF!</v>
      </c>
      <c r="M124" t="e">
        <f t="shared" si="12"/>
        <v>#REF!</v>
      </c>
      <c r="N124" t="e">
        <f t="shared" si="13"/>
        <v>#REF!</v>
      </c>
      <c r="O124" t="e">
        <f t="shared" si="14"/>
        <v>#REF!</v>
      </c>
      <c r="Q124">
        <f>COUNTIFS(Optionen!$T$3:$T$8,Leistungsübersicht!$D$9,Optionen!$U$3:$U$8,'Leistungsübersicht - WIP'!E124)</f>
        <v>0</v>
      </c>
      <c r="S124" t="e">
        <f t="shared" si="15"/>
        <v>#REF!</v>
      </c>
      <c r="T124" t="e">
        <f t="shared" si="16"/>
        <v>#REF!</v>
      </c>
      <c r="U124" t="e">
        <f t="shared" si="17"/>
        <v>#REF!</v>
      </c>
      <c r="V124" t="e">
        <f t="shared" si="18"/>
        <v>#REF!</v>
      </c>
      <c r="X124" t="e">
        <f t="shared" si="19"/>
        <v>#N/A</v>
      </c>
      <c r="Y124" t="str" cm="1">
        <f t="array" ref="Y124">IFERROR(INDEX($T$6:$T$305,MATCH(1,COUNTIF($Y$5:Y123,$T$6:$T$305)+($T$6:$T423&lt;&gt;"")*1,0)),"")</f>
        <v/>
      </c>
      <c r="Z124" t="e">
        <f t="shared" si="20"/>
        <v>#N/A</v>
      </c>
      <c r="AA124" t="e">
        <f t="shared" si="21"/>
        <v>#N/A</v>
      </c>
      <c r="AC124" t="str">
        <f>IF(Y124="","",VLOOKUP(Y124,Detaildaten!$F$8:$W$19,18,0))</f>
        <v/>
      </c>
      <c r="AD124" t="str">
        <f>IF(Y124="","",Leistungsübersicht!$D$9)</f>
        <v/>
      </c>
      <c r="AE124" t="str">
        <f>IF(Y124="","",IF(AD124=Optionen!$N$6,Optionen!$N$6,IF(AD124=Optionen!$N$5,Leistungsübersicht!$D$10,IF(AD124=Optionen!$N$4,Leistungsübersicht!$D$10))))</f>
        <v/>
      </c>
      <c r="AF124" t="str">
        <f>IF(Y124="","",IF(AD124=Optionen!$N$4,Leistungsübersicht!$D$11))</f>
        <v/>
      </c>
      <c r="AG124" s="19" t="str">
        <f>_xlfn.IFNA(INDEX(Verteilungsschlüssel!$B$5:$V$35,MATCH('Leistungsübersicht - WIP'!AC124,Verteilungsschlüssel!$B$5:$B$35,0),MATCH('Leistungsübersicht - WIP'!AE124,Verteilungsschlüssel!$B$5:$V$5,0)),"")</f>
        <v/>
      </c>
    </row>
    <row r="125" spans="2:33" x14ac:dyDescent="0.3">
      <c r="B125">
        <v>120</v>
      </c>
      <c r="C125" t="e">
        <f>IF(Detaildaten!#REF!="","",Detaildaten!#REF!)</f>
        <v>#REF!</v>
      </c>
      <c r="D125" t="e">
        <f>IF(Detaildaten!#REF!="","",Detaildaten!#REF!)</f>
        <v>#REF!</v>
      </c>
      <c r="E125" t="e">
        <f>IF(Detaildaten!#REF!="","",Detaildaten!#REF!)</f>
        <v>#REF!</v>
      </c>
      <c r="G125" t="e">
        <f>CONCATENATE(Detaildaten!#REF!," [",Detaildaten!#REF!,"] ")</f>
        <v>#REF!</v>
      </c>
      <c r="H125" t="e">
        <f>IF(Detaildaten!#REF!="","",Detaildaten!#REF!)</f>
        <v>#REF!</v>
      </c>
      <c r="I125" t="e">
        <f>Detaildaten!#REF!</f>
        <v>#REF!</v>
      </c>
      <c r="J125" t="e">
        <f>IF(Detaildaten!#REF!="","",Detaildaten!#REF!)</f>
        <v>#REF!</v>
      </c>
      <c r="L125" t="e">
        <f t="shared" si="11"/>
        <v>#REF!</v>
      </c>
      <c r="M125" t="e">
        <f t="shared" si="12"/>
        <v>#REF!</v>
      </c>
      <c r="N125" t="e">
        <f t="shared" si="13"/>
        <v>#REF!</v>
      </c>
      <c r="O125" t="e">
        <f t="shared" si="14"/>
        <v>#REF!</v>
      </c>
      <c r="Q125">
        <f>COUNTIFS(Optionen!$T$3:$T$8,Leistungsübersicht!$D$9,Optionen!$U$3:$U$8,'Leistungsübersicht - WIP'!E125)</f>
        <v>0</v>
      </c>
      <c r="S125" t="e">
        <f t="shared" si="15"/>
        <v>#REF!</v>
      </c>
      <c r="T125" t="e">
        <f t="shared" si="16"/>
        <v>#REF!</v>
      </c>
      <c r="U125" t="e">
        <f t="shared" si="17"/>
        <v>#REF!</v>
      </c>
      <c r="V125" t="e">
        <f t="shared" si="18"/>
        <v>#REF!</v>
      </c>
      <c r="X125" t="e">
        <f t="shared" si="19"/>
        <v>#N/A</v>
      </c>
      <c r="Y125" t="str" cm="1">
        <f t="array" ref="Y125">IFERROR(INDEX($T$6:$T$305,MATCH(1,COUNTIF($Y$5:Y124,$T$6:$T$305)+($T$6:$T424&lt;&gt;"")*1,0)),"")</f>
        <v/>
      </c>
      <c r="Z125" t="e">
        <f t="shared" si="20"/>
        <v>#N/A</v>
      </c>
      <c r="AA125" t="e">
        <f t="shared" si="21"/>
        <v>#N/A</v>
      </c>
      <c r="AC125" t="str">
        <f>IF(Y125="","",VLOOKUP(Y125,Detaildaten!$F$8:$W$19,18,0))</f>
        <v/>
      </c>
      <c r="AD125" t="str">
        <f>IF(Y125="","",Leistungsübersicht!$D$9)</f>
        <v/>
      </c>
      <c r="AE125" t="str">
        <f>IF(Y125="","",IF(AD125=Optionen!$N$6,Optionen!$N$6,IF(AD125=Optionen!$N$5,Leistungsübersicht!$D$10,IF(AD125=Optionen!$N$4,Leistungsübersicht!$D$10))))</f>
        <v/>
      </c>
      <c r="AF125" t="str">
        <f>IF(Y125="","",IF(AD125=Optionen!$N$4,Leistungsübersicht!$D$11))</f>
        <v/>
      </c>
      <c r="AG125" s="19" t="str">
        <f>_xlfn.IFNA(INDEX(Verteilungsschlüssel!$B$5:$V$35,MATCH('Leistungsübersicht - WIP'!AC125,Verteilungsschlüssel!$B$5:$B$35,0),MATCH('Leistungsübersicht - WIP'!AE125,Verteilungsschlüssel!$B$5:$V$5,0)),"")</f>
        <v/>
      </c>
    </row>
    <row r="126" spans="2:33" x14ac:dyDescent="0.3">
      <c r="B126">
        <v>121</v>
      </c>
      <c r="C126" t="e">
        <f>IF(Detaildaten!#REF!="","",Detaildaten!#REF!)</f>
        <v>#REF!</v>
      </c>
      <c r="D126" t="e">
        <f>IF(Detaildaten!#REF!="","",Detaildaten!#REF!)</f>
        <v>#REF!</v>
      </c>
      <c r="E126" t="e">
        <f>IF(Detaildaten!#REF!="","",Detaildaten!#REF!)</f>
        <v>#REF!</v>
      </c>
      <c r="G126" t="e">
        <f>CONCATENATE(Detaildaten!#REF!," [",Detaildaten!#REF!,"] ")</f>
        <v>#REF!</v>
      </c>
      <c r="H126" t="e">
        <f>IF(Detaildaten!#REF!="","",Detaildaten!#REF!)</f>
        <v>#REF!</v>
      </c>
      <c r="I126" t="e">
        <f>Detaildaten!#REF!</f>
        <v>#REF!</v>
      </c>
      <c r="J126" t="e">
        <f>IF(Detaildaten!#REF!="","",Detaildaten!#REF!)</f>
        <v>#REF!</v>
      </c>
      <c r="L126" t="e">
        <f t="shared" si="11"/>
        <v>#REF!</v>
      </c>
      <c r="M126" t="e">
        <f t="shared" si="12"/>
        <v>#REF!</v>
      </c>
      <c r="N126" t="e">
        <f t="shared" si="13"/>
        <v>#REF!</v>
      </c>
      <c r="O126" t="e">
        <f t="shared" si="14"/>
        <v>#REF!</v>
      </c>
      <c r="Q126">
        <f>COUNTIFS(Optionen!$T$3:$T$8,Leistungsübersicht!$D$9,Optionen!$U$3:$U$8,'Leistungsübersicht - WIP'!E126)</f>
        <v>0</v>
      </c>
      <c r="S126" t="e">
        <f t="shared" si="15"/>
        <v>#REF!</v>
      </c>
      <c r="T126" t="e">
        <f t="shared" si="16"/>
        <v>#REF!</v>
      </c>
      <c r="U126" t="e">
        <f t="shared" si="17"/>
        <v>#REF!</v>
      </c>
      <c r="V126" t="e">
        <f t="shared" si="18"/>
        <v>#REF!</v>
      </c>
      <c r="X126" t="e">
        <f t="shared" si="19"/>
        <v>#N/A</v>
      </c>
      <c r="Y126" t="str" cm="1">
        <f t="array" ref="Y126">IFERROR(INDEX($T$6:$T$305,MATCH(1,COUNTIF($Y$5:Y125,$T$6:$T$305)+($T$6:$T425&lt;&gt;"")*1,0)),"")</f>
        <v/>
      </c>
      <c r="Z126" t="e">
        <f t="shared" si="20"/>
        <v>#N/A</v>
      </c>
      <c r="AA126" t="e">
        <f t="shared" si="21"/>
        <v>#N/A</v>
      </c>
      <c r="AC126" t="str">
        <f>IF(Y126="","",VLOOKUP(Y126,Detaildaten!$F$8:$W$19,18,0))</f>
        <v/>
      </c>
      <c r="AD126" t="str">
        <f>IF(Y126="","",Leistungsübersicht!$D$9)</f>
        <v/>
      </c>
      <c r="AE126" t="str">
        <f>IF(Y126="","",IF(AD126=Optionen!$N$6,Optionen!$N$6,IF(AD126=Optionen!$N$5,Leistungsübersicht!$D$10,IF(AD126=Optionen!$N$4,Leistungsübersicht!$D$10))))</f>
        <v/>
      </c>
      <c r="AF126" t="str">
        <f>IF(Y126="","",IF(AD126=Optionen!$N$4,Leistungsübersicht!$D$11))</f>
        <v/>
      </c>
      <c r="AG126" s="19" t="str">
        <f>_xlfn.IFNA(INDEX(Verteilungsschlüssel!$B$5:$V$35,MATCH('Leistungsübersicht - WIP'!AC126,Verteilungsschlüssel!$B$5:$B$35,0),MATCH('Leistungsübersicht - WIP'!AE126,Verteilungsschlüssel!$B$5:$V$5,0)),"")</f>
        <v/>
      </c>
    </row>
    <row r="127" spans="2:33" x14ac:dyDescent="0.3">
      <c r="B127">
        <v>122</v>
      </c>
      <c r="C127" t="e">
        <f>IF(Detaildaten!#REF!="","",Detaildaten!#REF!)</f>
        <v>#REF!</v>
      </c>
      <c r="D127" t="e">
        <f>IF(Detaildaten!#REF!="","",Detaildaten!#REF!)</f>
        <v>#REF!</v>
      </c>
      <c r="E127" t="e">
        <f>IF(Detaildaten!#REF!="","",Detaildaten!#REF!)</f>
        <v>#REF!</v>
      </c>
      <c r="G127" t="e">
        <f>CONCATENATE(Detaildaten!#REF!," [",Detaildaten!#REF!,"] ")</f>
        <v>#REF!</v>
      </c>
      <c r="H127" t="e">
        <f>IF(Detaildaten!#REF!="","",Detaildaten!#REF!)</f>
        <v>#REF!</v>
      </c>
      <c r="I127" t="e">
        <f>Detaildaten!#REF!</f>
        <v>#REF!</v>
      </c>
      <c r="J127" t="e">
        <f>IF(Detaildaten!#REF!="","",Detaildaten!#REF!)</f>
        <v>#REF!</v>
      </c>
      <c r="L127" t="e">
        <f t="shared" si="11"/>
        <v>#REF!</v>
      </c>
      <c r="M127" t="e">
        <f t="shared" si="12"/>
        <v>#REF!</v>
      </c>
      <c r="N127" t="e">
        <f t="shared" si="13"/>
        <v>#REF!</v>
      </c>
      <c r="O127" t="e">
        <f t="shared" si="14"/>
        <v>#REF!</v>
      </c>
      <c r="Q127">
        <f>COUNTIFS(Optionen!$T$3:$T$8,Leistungsübersicht!$D$9,Optionen!$U$3:$U$8,'Leistungsübersicht - WIP'!E127)</f>
        <v>0</v>
      </c>
      <c r="S127" t="e">
        <f t="shared" si="15"/>
        <v>#REF!</v>
      </c>
      <c r="T127" t="e">
        <f t="shared" si="16"/>
        <v>#REF!</v>
      </c>
      <c r="U127" t="e">
        <f t="shared" si="17"/>
        <v>#REF!</v>
      </c>
      <c r="V127" t="e">
        <f t="shared" si="18"/>
        <v>#REF!</v>
      </c>
      <c r="X127" t="e">
        <f t="shared" si="19"/>
        <v>#N/A</v>
      </c>
      <c r="Y127" t="str" cm="1">
        <f t="array" ref="Y127">IFERROR(INDEX($T$6:$T$305,MATCH(1,COUNTIF($Y$5:Y126,$T$6:$T$305)+($T$6:$T426&lt;&gt;"")*1,0)),"")</f>
        <v/>
      </c>
      <c r="Z127" t="e">
        <f t="shared" si="20"/>
        <v>#N/A</v>
      </c>
      <c r="AA127" t="e">
        <f t="shared" si="21"/>
        <v>#N/A</v>
      </c>
      <c r="AC127" t="str">
        <f>IF(Y127="","",VLOOKUP(Y127,Detaildaten!$F$8:$W$19,18,0))</f>
        <v/>
      </c>
      <c r="AD127" t="str">
        <f>IF(Y127="","",Leistungsübersicht!$D$9)</f>
        <v/>
      </c>
      <c r="AE127" t="str">
        <f>IF(Y127="","",IF(AD127=Optionen!$N$6,Optionen!$N$6,IF(AD127=Optionen!$N$5,Leistungsübersicht!$D$10,IF(AD127=Optionen!$N$4,Leistungsübersicht!$D$10))))</f>
        <v/>
      </c>
      <c r="AF127" t="str">
        <f>IF(Y127="","",IF(AD127=Optionen!$N$4,Leistungsübersicht!$D$11))</f>
        <v/>
      </c>
      <c r="AG127" s="19" t="str">
        <f>_xlfn.IFNA(INDEX(Verteilungsschlüssel!$B$5:$V$35,MATCH('Leistungsübersicht - WIP'!AC127,Verteilungsschlüssel!$B$5:$B$35,0),MATCH('Leistungsübersicht - WIP'!AE127,Verteilungsschlüssel!$B$5:$V$5,0)),"")</f>
        <v/>
      </c>
    </row>
    <row r="128" spans="2:33" x14ac:dyDescent="0.3">
      <c r="B128">
        <v>123</v>
      </c>
      <c r="C128" t="e">
        <f>IF(Detaildaten!#REF!="","",Detaildaten!#REF!)</f>
        <v>#REF!</v>
      </c>
      <c r="D128" t="e">
        <f>IF(Detaildaten!#REF!="","",Detaildaten!#REF!)</f>
        <v>#REF!</v>
      </c>
      <c r="E128" t="e">
        <f>IF(Detaildaten!#REF!="","",Detaildaten!#REF!)</f>
        <v>#REF!</v>
      </c>
      <c r="G128" t="e">
        <f>CONCATENATE(Detaildaten!#REF!," [",Detaildaten!#REF!,"] ")</f>
        <v>#REF!</v>
      </c>
      <c r="H128" t="e">
        <f>IF(Detaildaten!#REF!="","",Detaildaten!#REF!)</f>
        <v>#REF!</v>
      </c>
      <c r="I128" t="e">
        <f>Detaildaten!#REF!</f>
        <v>#REF!</v>
      </c>
      <c r="J128" t="e">
        <f>IF(Detaildaten!#REF!="","",Detaildaten!#REF!)</f>
        <v>#REF!</v>
      </c>
      <c r="L128" t="e">
        <f t="shared" si="11"/>
        <v>#REF!</v>
      </c>
      <c r="M128" t="e">
        <f t="shared" si="12"/>
        <v>#REF!</v>
      </c>
      <c r="N128" t="e">
        <f t="shared" si="13"/>
        <v>#REF!</v>
      </c>
      <c r="O128" t="e">
        <f t="shared" si="14"/>
        <v>#REF!</v>
      </c>
      <c r="Q128">
        <f>COUNTIFS(Optionen!$T$3:$T$8,Leistungsübersicht!$D$9,Optionen!$U$3:$U$8,'Leistungsübersicht - WIP'!E128)</f>
        <v>0</v>
      </c>
      <c r="S128" t="e">
        <f t="shared" si="15"/>
        <v>#REF!</v>
      </c>
      <c r="T128" t="e">
        <f t="shared" si="16"/>
        <v>#REF!</v>
      </c>
      <c r="U128" t="e">
        <f t="shared" si="17"/>
        <v>#REF!</v>
      </c>
      <c r="V128" t="e">
        <f t="shared" si="18"/>
        <v>#REF!</v>
      </c>
      <c r="X128" t="e">
        <f t="shared" si="19"/>
        <v>#N/A</v>
      </c>
      <c r="Y128" t="str" cm="1">
        <f t="array" ref="Y128">IFERROR(INDEX($T$6:$T$305,MATCH(1,COUNTIF($Y$5:Y127,$T$6:$T$305)+($T$6:$T427&lt;&gt;"")*1,0)),"")</f>
        <v/>
      </c>
      <c r="Z128" t="e">
        <f t="shared" si="20"/>
        <v>#N/A</v>
      </c>
      <c r="AA128" t="e">
        <f t="shared" si="21"/>
        <v>#N/A</v>
      </c>
      <c r="AC128" t="str">
        <f>IF(Y128="","",VLOOKUP(Y128,Detaildaten!$F$8:$W$19,18,0))</f>
        <v/>
      </c>
      <c r="AD128" t="str">
        <f>IF(Y128="","",Leistungsübersicht!$D$9)</f>
        <v/>
      </c>
      <c r="AE128" t="str">
        <f>IF(Y128="","",IF(AD128=Optionen!$N$6,Optionen!$N$6,IF(AD128=Optionen!$N$5,Leistungsübersicht!$D$10,IF(AD128=Optionen!$N$4,Leistungsübersicht!$D$10))))</f>
        <v/>
      </c>
      <c r="AF128" t="str">
        <f>IF(Y128="","",IF(AD128=Optionen!$N$4,Leistungsübersicht!$D$11))</f>
        <v/>
      </c>
      <c r="AG128" s="19" t="str">
        <f>_xlfn.IFNA(INDEX(Verteilungsschlüssel!$B$5:$V$35,MATCH('Leistungsübersicht - WIP'!AC128,Verteilungsschlüssel!$B$5:$B$35,0),MATCH('Leistungsübersicht - WIP'!AE128,Verteilungsschlüssel!$B$5:$V$5,0)),"")</f>
        <v/>
      </c>
    </row>
    <row r="129" spans="2:33" x14ac:dyDescent="0.3">
      <c r="B129">
        <v>124</v>
      </c>
      <c r="C129" t="e">
        <f>IF(Detaildaten!#REF!="","",Detaildaten!#REF!)</f>
        <v>#REF!</v>
      </c>
      <c r="D129" t="e">
        <f>IF(Detaildaten!#REF!="","",Detaildaten!#REF!)</f>
        <v>#REF!</v>
      </c>
      <c r="E129" t="e">
        <f>IF(Detaildaten!#REF!="","",Detaildaten!#REF!)</f>
        <v>#REF!</v>
      </c>
      <c r="G129" t="e">
        <f>CONCATENATE(Detaildaten!#REF!," [",Detaildaten!#REF!,"] ")</f>
        <v>#REF!</v>
      </c>
      <c r="H129" t="e">
        <f>IF(Detaildaten!#REF!="","",Detaildaten!#REF!)</f>
        <v>#REF!</v>
      </c>
      <c r="I129" t="e">
        <f>Detaildaten!#REF!</f>
        <v>#REF!</v>
      </c>
      <c r="J129" t="e">
        <f>IF(Detaildaten!#REF!="","",Detaildaten!#REF!)</f>
        <v>#REF!</v>
      </c>
      <c r="L129" t="e">
        <f t="shared" si="11"/>
        <v>#REF!</v>
      </c>
      <c r="M129" t="e">
        <f t="shared" si="12"/>
        <v>#REF!</v>
      </c>
      <c r="N129" t="e">
        <f t="shared" si="13"/>
        <v>#REF!</v>
      </c>
      <c r="O129" t="e">
        <f t="shared" si="14"/>
        <v>#REF!</v>
      </c>
      <c r="Q129">
        <f>COUNTIFS(Optionen!$T$3:$T$8,Leistungsübersicht!$D$9,Optionen!$U$3:$U$8,'Leistungsübersicht - WIP'!E129)</f>
        <v>0</v>
      </c>
      <c r="S129" t="e">
        <f t="shared" si="15"/>
        <v>#REF!</v>
      </c>
      <c r="T129" t="e">
        <f t="shared" si="16"/>
        <v>#REF!</v>
      </c>
      <c r="U129" t="e">
        <f t="shared" si="17"/>
        <v>#REF!</v>
      </c>
      <c r="V129" t="e">
        <f t="shared" si="18"/>
        <v>#REF!</v>
      </c>
      <c r="X129" t="e">
        <f t="shared" si="19"/>
        <v>#N/A</v>
      </c>
      <c r="Y129" t="str" cm="1">
        <f t="array" ref="Y129">IFERROR(INDEX($T$6:$T$305,MATCH(1,COUNTIF($Y$5:Y128,$T$6:$T$305)+($T$6:$T428&lt;&gt;"")*1,0)),"")</f>
        <v/>
      </c>
      <c r="Z129" t="e">
        <f t="shared" si="20"/>
        <v>#N/A</v>
      </c>
      <c r="AA129" t="e">
        <f t="shared" si="21"/>
        <v>#N/A</v>
      </c>
      <c r="AC129" t="str">
        <f>IF(Y129="","",VLOOKUP(Y129,Detaildaten!$F$8:$W$19,18,0))</f>
        <v/>
      </c>
      <c r="AD129" t="str">
        <f>IF(Y129="","",Leistungsübersicht!$D$9)</f>
        <v/>
      </c>
      <c r="AE129" t="str">
        <f>IF(Y129="","",IF(AD129=Optionen!$N$6,Optionen!$N$6,IF(AD129=Optionen!$N$5,Leistungsübersicht!$D$10,IF(AD129=Optionen!$N$4,Leistungsübersicht!$D$10))))</f>
        <v/>
      </c>
      <c r="AF129" t="str">
        <f>IF(Y129="","",IF(AD129=Optionen!$N$4,Leistungsübersicht!$D$11))</f>
        <v/>
      </c>
      <c r="AG129" s="19" t="str">
        <f>_xlfn.IFNA(INDEX(Verteilungsschlüssel!$B$5:$V$35,MATCH('Leistungsübersicht - WIP'!AC129,Verteilungsschlüssel!$B$5:$B$35,0),MATCH('Leistungsübersicht - WIP'!AE129,Verteilungsschlüssel!$B$5:$V$5,0)),"")</f>
        <v/>
      </c>
    </row>
    <row r="130" spans="2:33" x14ac:dyDescent="0.3">
      <c r="B130">
        <v>125</v>
      </c>
      <c r="C130" t="e">
        <f>IF(Detaildaten!#REF!="","",Detaildaten!#REF!)</f>
        <v>#REF!</v>
      </c>
      <c r="D130" t="e">
        <f>IF(Detaildaten!#REF!="","",Detaildaten!#REF!)</f>
        <v>#REF!</v>
      </c>
      <c r="E130" t="e">
        <f>IF(Detaildaten!#REF!="","",Detaildaten!#REF!)</f>
        <v>#REF!</v>
      </c>
      <c r="G130" t="e">
        <f>CONCATENATE(Detaildaten!#REF!," [",Detaildaten!#REF!,"] ")</f>
        <v>#REF!</v>
      </c>
      <c r="H130" t="e">
        <f>IF(Detaildaten!#REF!="","",Detaildaten!#REF!)</f>
        <v>#REF!</v>
      </c>
      <c r="I130" t="e">
        <f>Detaildaten!#REF!</f>
        <v>#REF!</v>
      </c>
      <c r="J130" t="e">
        <f>IF(Detaildaten!#REF!="","",Detaildaten!#REF!)</f>
        <v>#REF!</v>
      </c>
      <c r="L130" t="e">
        <f t="shared" si="11"/>
        <v>#REF!</v>
      </c>
      <c r="M130" t="e">
        <f t="shared" si="12"/>
        <v>#REF!</v>
      </c>
      <c r="N130" t="e">
        <f t="shared" si="13"/>
        <v>#REF!</v>
      </c>
      <c r="O130" t="e">
        <f t="shared" si="14"/>
        <v>#REF!</v>
      </c>
      <c r="Q130">
        <f>COUNTIFS(Optionen!$T$3:$T$8,Leistungsübersicht!$D$9,Optionen!$U$3:$U$8,'Leistungsübersicht - WIP'!E130)</f>
        <v>0</v>
      </c>
      <c r="S130" t="e">
        <f t="shared" si="15"/>
        <v>#REF!</v>
      </c>
      <c r="T130" t="e">
        <f t="shared" si="16"/>
        <v>#REF!</v>
      </c>
      <c r="U130" t="e">
        <f t="shared" si="17"/>
        <v>#REF!</v>
      </c>
      <c r="V130" t="e">
        <f t="shared" si="18"/>
        <v>#REF!</v>
      </c>
      <c r="X130" t="e">
        <f t="shared" si="19"/>
        <v>#N/A</v>
      </c>
      <c r="Y130" t="str" cm="1">
        <f t="array" ref="Y130">IFERROR(INDEX($T$6:$T$305,MATCH(1,COUNTIF($Y$5:Y129,$T$6:$T$305)+($T$6:$T429&lt;&gt;"")*1,0)),"")</f>
        <v/>
      </c>
      <c r="Z130" t="e">
        <f t="shared" si="20"/>
        <v>#N/A</v>
      </c>
      <c r="AA130" t="e">
        <f t="shared" si="21"/>
        <v>#N/A</v>
      </c>
      <c r="AC130" t="str">
        <f>IF(Y130="","",VLOOKUP(Y130,Detaildaten!$F$8:$W$19,18,0))</f>
        <v/>
      </c>
      <c r="AD130" t="str">
        <f>IF(Y130="","",Leistungsübersicht!$D$9)</f>
        <v/>
      </c>
      <c r="AE130" t="str">
        <f>IF(Y130="","",IF(AD130=Optionen!$N$6,Optionen!$N$6,IF(AD130=Optionen!$N$5,Leistungsübersicht!$D$10,IF(AD130=Optionen!$N$4,Leistungsübersicht!$D$10))))</f>
        <v/>
      </c>
      <c r="AF130" t="str">
        <f>IF(Y130="","",IF(AD130=Optionen!$N$4,Leistungsübersicht!$D$11))</f>
        <v/>
      </c>
      <c r="AG130" s="19" t="str">
        <f>_xlfn.IFNA(INDEX(Verteilungsschlüssel!$B$5:$V$35,MATCH('Leistungsübersicht - WIP'!AC130,Verteilungsschlüssel!$B$5:$B$35,0),MATCH('Leistungsübersicht - WIP'!AE130,Verteilungsschlüssel!$B$5:$V$5,0)),"")</f>
        <v/>
      </c>
    </row>
    <row r="131" spans="2:33" x14ac:dyDescent="0.3">
      <c r="B131">
        <v>126</v>
      </c>
      <c r="C131" t="e">
        <f>IF(Detaildaten!#REF!="","",Detaildaten!#REF!)</f>
        <v>#REF!</v>
      </c>
      <c r="D131" t="e">
        <f>IF(Detaildaten!#REF!="","",Detaildaten!#REF!)</f>
        <v>#REF!</v>
      </c>
      <c r="E131" t="e">
        <f>IF(Detaildaten!#REF!="","",Detaildaten!#REF!)</f>
        <v>#REF!</v>
      </c>
      <c r="G131" t="e">
        <f>CONCATENATE(Detaildaten!#REF!," [",Detaildaten!#REF!,"] ")</f>
        <v>#REF!</v>
      </c>
      <c r="H131" t="e">
        <f>IF(Detaildaten!#REF!="","",Detaildaten!#REF!)</f>
        <v>#REF!</v>
      </c>
      <c r="I131" t="e">
        <f>Detaildaten!#REF!</f>
        <v>#REF!</v>
      </c>
      <c r="J131" t="e">
        <f>IF(Detaildaten!#REF!="","",Detaildaten!#REF!)</f>
        <v>#REF!</v>
      </c>
      <c r="L131" t="e">
        <f t="shared" si="11"/>
        <v>#REF!</v>
      </c>
      <c r="M131" t="e">
        <f t="shared" si="12"/>
        <v>#REF!</v>
      </c>
      <c r="N131" t="e">
        <f t="shared" si="13"/>
        <v>#REF!</v>
      </c>
      <c r="O131" t="e">
        <f t="shared" si="14"/>
        <v>#REF!</v>
      </c>
      <c r="Q131">
        <f>COUNTIFS(Optionen!$T$3:$T$8,Leistungsübersicht!$D$9,Optionen!$U$3:$U$8,'Leistungsübersicht - WIP'!E131)</f>
        <v>0</v>
      </c>
      <c r="S131" t="e">
        <f t="shared" si="15"/>
        <v>#REF!</v>
      </c>
      <c r="T131" t="e">
        <f t="shared" si="16"/>
        <v>#REF!</v>
      </c>
      <c r="U131" t="e">
        <f t="shared" si="17"/>
        <v>#REF!</v>
      </c>
      <c r="V131" t="e">
        <f t="shared" si="18"/>
        <v>#REF!</v>
      </c>
      <c r="X131" t="e">
        <f t="shared" si="19"/>
        <v>#N/A</v>
      </c>
      <c r="Y131" t="str" cm="1">
        <f t="array" ref="Y131">IFERROR(INDEX($T$6:$T$305,MATCH(1,COUNTIF($Y$5:Y130,$T$6:$T$305)+($T$6:$T430&lt;&gt;"")*1,0)),"")</f>
        <v/>
      </c>
      <c r="Z131" t="e">
        <f t="shared" si="20"/>
        <v>#N/A</v>
      </c>
      <c r="AA131" t="e">
        <f t="shared" si="21"/>
        <v>#N/A</v>
      </c>
      <c r="AC131" t="str">
        <f>IF(Y131="","",VLOOKUP(Y131,Detaildaten!$F$8:$W$19,18,0))</f>
        <v/>
      </c>
      <c r="AD131" t="str">
        <f>IF(Y131="","",Leistungsübersicht!$D$9)</f>
        <v/>
      </c>
      <c r="AE131" t="str">
        <f>IF(Y131="","",IF(AD131=Optionen!$N$6,Optionen!$N$6,IF(AD131=Optionen!$N$5,Leistungsübersicht!$D$10,IF(AD131=Optionen!$N$4,Leistungsübersicht!$D$10))))</f>
        <v/>
      </c>
      <c r="AF131" t="str">
        <f>IF(Y131="","",IF(AD131=Optionen!$N$4,Leistungsübersicht!$D$11))</f>
        <v/>
      </c>
      <c r="AG131" s="19" t="str">
        <f>_xlfn.IFNA(INDEX(Verteilungsschlüssel!$B$5:$V$35,MATCH('Leistungsübersicht - WIP'!AC131,Verteilungsschlüssel!$B$5:$B$35,0),MATCH('Leistungsübersicht - WIP'!AE131,Verteilungsschlüssel!$B$5:$V$5,0)),"")</f>
        <v/>
      </c>
    </row>
    <row r="132" spans="2:33" x14ac:dyDescent="0.3">
      <c r="B132">
        <v>127</v>
      </c>
      <c r="C132" t="e">
        <f>IF(Detaildaten!#REF!="","",Detaildaten!#REF!)</f>
        <v>#REF!</v>
      </c>
      <c r="D132" t="e">
        <f>IF(Detaildaten!#REF!="","",Detaildaten!#REF!)</f>
        <v>#REF!</v>
      </c>
      <c r="E132" t="e">
        <f>IF(Detaildaten!#REF!="","",Detaildaten!#REF!)</f>
        <v>#REF!</v>
      </c>
      <c r="G132" t="e">
        <f>CONCATENATE(Detaildaten!#REF!," [",Detaildaten!#REF!,"] ")</f>
        <v>#REF!</v>
      </c>
      <c r="H132" t="e">
        <f>IF(Detaildaten!#REF!="","",Detaildaten!#REF!)</f>
        <v>#REF!</v>
      </c>
      <c r="I132" t="e">
        <f>Detaildaten!#REF!</f>
        <v>#REF!</v>
      </c>
      <c r="J132" t="e">
        <f>IF(Detaildaten!#REF!="","",Detaildaten!#REF!)</f>
        <v>#REF!</v>
      </c>
      <c r="L132" t="e">
        <f t="shared" si="11"/>
        <v>#REF!</v>
      </c>
      <c r="M132" t="e">
        <f t="shared" si="12"/>
        <v>#REF!</v>
      </c>
      <c r="N132" t="e">
        <f t="shared" si="13"/>
        <v>#REF!</v>
      </c>
      <c r="O132" t="e">
        <f t="shared" si="14"/>
        <v>#REF!</v>
      </c>
      <c r="Q132">
        <f>COUNTIFS(Optionen!$T$3:$T$8,Leistungsübersicht!$D$9,Optionen!$U$3:$U$8,'Leistungsübersicht - WIP'!E132)</f>
        <v>0</v>
      </c>
      <c r="S132" t="e">
        <f t="shared" si="15"/>
        <v>#REF!</v>
      </c>
      <c r="T132" t="e">
        <f t="shared" si="16"/>
        <v>#REF!</v>
      </c>
      <c r="U132" t="e">
        <f t="shared" si="17"/>
        <v>#REF!</v>
      </c>
      <c r="V132" t="e">
        <f t="shared" si="18"/>
        <v>#REF!</v>
      </c>
      <c r="X132" t="e">
        <f t="shared" si="19"/>
        <v>#N/A</v>
      </c>
      <c r="Y132" t="str" cm="1">
        <f t="array" ref="Y132">IFERROR(INDEX($T$6:$T$305,MATCH(1,COUNTIF($Y$5:Y131,$T$6:$T$305)+($T$6:$T431&lt;&gt;"")*1,0)),"")</f>
        <v/>
      </c>
      <c r="Z132" t="e">
        <f t="shared" si="20"/>
        <v>#N/A</v>
      </c>
      <c r="AA132" t="e">
        <f t="shared" si="21"/>
        <v>#N/A</v>
      </c>
      <c r="AC132" t="str">
        <f>IF(Y132="","",VLOOKUP(Y132,Detaildaten!$F$8:$W$19,18,0))</f>
        <v/>
      </c>
      <c r="AD132" t="str">
        <f>IF(Y132="","",Leistungsübersicht!$D$9)</f>
        <v/>
      </c>
      <c r="AE132" t="str">
        <f>IF(Y132="","",IF(AD132=Optionen!$N$6,Optionen!$N$6,IF(AD132=Optionen!$N$5,Leistungsübersicht!$D$10,IF(AD132=Optionen!$N$4,Leistungsübersicht!$D$10))))</f>
        <v/>
      </c>
      <c r="AF132" t="str">
        <f>IF(Y132="","",IF(AD132=Optionen!$N$4,Leistungsübersicht!$D$11))</f>
        <v/>
      </c>
      <c r="AG132" s="19" t="str">
        <f>_xlfn.IFNA(INDEX(Verteilungsschlüssel!$B$5:$V$35,MATCH('Leistungsübersicht - WIP'!AC132,Verteilungsschlüssel!$B$5:$B$35,0),MATCH('Leistungsübersicht - WIP'!AE132,Verteilungsschlüssel!$B$5:$V$5,0)),"")</f>
        <v/>
      </c>
    </row>
    <row r="133" spans="2:33" x14ac:dyDescent="0.3">
      <c r="B133">
        <v>128</v>
      </c>
      <c r="C133" t="e">
        <f>IF(Detaildaten!#REF!="","",Detaildaten!#REF!)</f>
        <v>#REF!</v>
      </c>
      <c r="D133" t="e">
        <f>IF(Detaildaten!#REF!="","",Detaildaten!#REF!)</f>
        <v>#REF!</v>
      </c>
      <c r="E133" t="e">
        <f>IF(Detaildaten!#REF!="","",Detaildaten!#REF!)</f>
        <v>#REF!</v>
      </c>
      <c r="G133" t="e">
        <f>CONCATENATE(Detaildaten!#REF!," [",Detaildaten!#REF!,"] ")</f>
        <v>#REF!</v>
      </c>
      <c r="H133" t="e">
        <f>IF(Detaildaten!#REF!="","",Detaildaten!#REF!)</f>
        <v>#REF!</v>
      </c>
      <c r="I133" t="e">
        <f>Detaildaten!#REF!</f>
        <v>#REF!</v>
      </c>
      <c r="J133" t="e">
        <f>IF(Detaildaten!#REF!="","",Detaildaten!#REF!)</f>
        <v>#REF!</v>
      </c>
      <c r="L133" t="e">
        <f t="shared" si="11"/>
        <v>#REF!</v>
      </c>
      <c r="M133" t="e">
        <f t="shared" si="12"/>
        <v>#REF!</v>
      </c>
      <c r="N133" t="e">
        <f t="shared" si="13"/>
        <v>#REF!</v>
      </c>
      <c r="O133" t="e">
        <f t="shared" si="14"/>
        <v>#REF!</v>
      </c>
      <c r="Q133">
        <f>COUNTIFS(Optionen!$T$3:$T$8,Leistungsübersicht!$D$9,Optionen!$U$3:$U$8,'Leistungsübersicht - WIP'!E133)</f>
        <v>0</v>
      </c>
      <c r="S133" t="e">
        <f t="shared" si="15"/>
        <v>#REF!</v>
      </c>
      <c r="T133" t="e">
        <f t="shared" si="16"/>
        <v>#REF!</v>
      </c>
      <c r="U133" t="e">
        <f t="shared" si="17"/>
        <v>#REF!</v>
      </c>
      <c r="V133" t="e">
        <f t="shared" si="18"/>
        <v>#REF!</v>
      </c>
      <c r="X133" t="e">
        <f t="shared" si="19"/>
        <v>#N/A</v>
      </c>
      <c r="Y133" t="str" cm="1">
        <f t="array" ref="Y133">IFERROR(INDEX($T$6:$T$305,MATCH(1,COUNTIF($Y$5:Y132,$T$6:$T$305)+($T$6:$T432&lt;&gt;"")*1,0)),"")</f>
        <v/>
      </c>
      <c r="Z133" t="e">
        <f t="shared" si="20"/>
        <v>#N/A</v>
      </c>
      <c r="AA133" t="e">
        <f t="shared" si="21"/>
        <v>#N/A</v>
      </c>
      <c r="AC133" t="str">
        <f>IF(Y133="","",VLOOKUP(Y133,Detaildaten!$F$8:$W$19,18,0))</f>
        <v/>
      </c>
      <c r="AD133" t="str">
        <f>IF(Y133="","",Leistungsübersicht!$D$9)</f>
        <v/>
      </c>
      <c r="AE133" t="str">
        <f>IF(Y133="","",IF(AD133=Optionen!$N$6,Optionen!$N$6,IF(AD133=Optionen!$N$5,Leistungsübersicht!$D$10,IF(AD133=Optionen!$N$4,Leistungsübersicht!$D$10))))</f>
        <v/>
      </c>
      <c r="AF133" t="str">
        <f>IF(Y133="","",IF(AD133=Optionen!$N$4,Leistungsübersicht!$D$11))</f>
        <v/>
      </c>
      <c r="AG133" s="19" t="str">
        <f>_xlfn.IFNA(INDEX(Verteilungsschlüssel!$B$5:$V$35,MATCH('Leistungsübersicht - WIP'!AC133,Verteilungsschlüssel!$B$5:$B$35,0),MATCH('Leistungsübersicht - WIP'!AE133,Verteilungsschlüssel!$B$5:$V$5,0)),"")</f>
        <v/>
      </c>
    </row>
    <row r="134" spans="2:33" x14ac:dyDescent="0.3">
      <c r="B134">
        <v>129</v>
      </c>
      <c r="C134" t="e">
        <f>IF(Detaildaten!#REF!="","",Detaildaten!#REF!)</f>
        <v>#REF!</v>
      </c>
      <c r="D134" t="e">
        <f>IF(Detaildaten!#REF!="","",Detaildaten!#REF!)</f>
        <v>#REF!</v>
      </c>
      <c r="E134" t="e">
        <f>IF(Detaildaten!#REF!="","",Detaildaten!#REF!)</f>
        <v>#REF!</v>
      </c>
      <c r="G134" t="e">
        <f>CONCATENATE(Detaildaten!#REF!," [",Detaildaten!#REF!,"] ")</f>
        <v>#REF!</v>
      </c>
      <c r="H134" t="e">
        <f>IF(Detaildaten!#REF!="","",Detaildaten!#REF!)</f>
        <v>#REF!</v>
      </c>
      <c r="I134" t="e">
        <f>Detaildaten!#REF!</f>
        <v>#REF!</v>
      </c>
      <c r="J134" t="e">
        <f>IF(Detaildaten!#REF!="","",Detaildaten!#REF!)</f>
        <v>#REF!</v>
      </c>
      <c r="L134" t="e">
        <f t="shared" si="11"/>
        <v>#REF!</v>
      </c>
      <c r="M134" t="e">
        <f t="shared" si="12"/>
        <v>#REF!</v>
      </c>
      <c r="N134" t="e">
        <f t="shared" si="13"/>
        <v>#REF!</v>
      </c>
      <c r="O134" t="e">
        <f t="shared" si="14"/>
        <v>#REF!</v>
      </c>
      <c r="Q134">
        <f>COUNTIFS(Optionen!$T$3:$T$8,Leistungsübersicht!$D$9,Optionen!$U$3:$U$8,'Leistungsübersicht - WIP'!E134)</f>
        <v>0</v>
      </c>
      <c r="S134" t="e">
        <f t="shared" si="15"/>
        <v>#REF!</v>
      </c>
      <c r="T134" t="e">
        <f t="shared" si="16"/>
        <v>#REF!</v>
      </c>
      <c r="U134" t="e">
        <f t="shared" si="17"/>
        <v>#REF!</v>
      </c>
      <c r="V134" t="e">
        <f t="shared" si="18"/>
        <v>#REF!</v>
      </c>
      <c r="X134" t="e">
        <f t="shared" si="19"/>
        <v>#N/A</v>
      </c>
      <c r="Y134" t="str" cm="1">
        <f t="array" ref="Y134">IFERROR(INDEX($T$6:$T$305,MATCH(1,COUNTIF($Y$5:Y133,$T$6:$T$305)+($T$6:$T433&lt;&gt;"")*1,0)),"")</f>
        <v/>
      </c>
      <c r="Z134" t="e">
        <f t="shared" si="20"/>
        <v>#N/A</v>
      </c>
      <c r="AA134" t="e">
        <f t="shared" si="21"/>
        <v>#N/A</v>
      </c>
      <c r="AC134" t="str">
        <f>IF(Y134="","",VLOOKUP(Y134,Detaildaten!$F$8:$W$19,18,0))</f>
        <v/>
      </c>
      <c r="AD134" t="str">
        <f>IF(Y134="","",Leistungsübersicht!$D$9)</f>
        <v/>
      </c>
      <c r="AE134" t="str">
        <f>IF(Y134="","",IF(AD134=Optionen!$N$6,Optionen!$N$6,IF(AD134=Optionen!$N$5,Leistungsübersicht!$D$10,IF(AD134=Optionen!$N$4,Leistungsübersicht!$D$10))))</f>
        <v/>
      </c>
      <c r="AF134" t="str">
        <f>IF(Y134="","",IF(AD134=Optionen!$N$4,Leistungsübersicht!$D$11))</f>
        <v/>
      </c>
      <c r="AG134" s="19" t="str">
        <f>_xlfn.IFNA(INDEX(Verteilungsschlüssel!$B$5:$V$35,MATCH('Leistungsübersicht - WIP'!AC134,Verteilungsschlüssel!$B$5:$B$35,0),MATCH('Leistungsübersicht - WIP'!AE134,Verteilungsschlüssel!$B$5:$V$5,0)),"")</f>
        <v/>
      </c>
    </row>
    <row r="135" spans="2:33" x14ac:dyDescent="0.3">
      <c r="B135">
        <v>130</v>
      </c>
      <c r="C135" t="e">
        <f>IF(Detaildaten!#REF!="","",Detaildaten!#REF!)</f>
        <v>#REF!</v>
      </c>
      <c r="D135" t="e">
        <f>IF(Detaildaten!#REF!="","",Detaildaten!#REF!)</f>
        <v>#REF!</v>
      </c>
      <c r="E135" t="e">
        <f>IF(Detaildaten!#REF!="","",Detaildaten!#REF!)</f>
        <v>#REF!</v>
      </c>
      <c r="G135" t="e">
        <f>CONCATENATE(Detaildaten!#REF!," [",Detaildaten!#REF!,"] ")</f>
        <v>#REF!</v>
      </c>
      <c r="H135" t="e">
        <f>IF(Detaildaten!#REF!="","",Detaildaten!#REF!)</f>
        <v>#REF!</v>
      </c>
      <c r="I135" t="e">
        <f>Detaildaten!#REF!</f>
        <v>#REF!</v>
      </c>
      <c r="J135" t="e">
        <f>IF(Detaildaten!#REF!="","",Detaildaten!#REF!)</f>
        <v>#REF!</v>
      </c>
      <c r="L135" t="e">
        <f t="shared" ref="L135:L198" si="22">IF(AND($C135="Ja",$D135="Ja"),G135,"")</f>
        <v>#REF!</v>
      </c>
      <c r="M135" t="e">
        <f t="shared" ref="M135:M198" si="23">IF(AND($C135="Ja",$D135="Ja"),H135,"")</f>
        <v>#REF!</v>
      </c>
      <c r="N135" t="e">
        <f t="shared" ref="N135:N198" si="24">IF(AND($C135="Ja",$D135="Ja"),I135,"")</f>
        <v>#REF!</v>
      </c>
      <c r="O135" t="e">
        <f t="shared" ref="O135:O198" si="25">IF(AND($C135="Ja",$D135="Ja"),J135,"")</f>
        <v>#REF!</v>
      </c>
      <c r="Q135">
        <f>COUNTIFS(Optionen!$T$3:$T$8,Leistungsübersicht!$D$9,Optionen!$U$3:$U$8,'Leistungsübersicht - WIP'!E135)</f>
        <v>0</v>
      </c>
      <c r="S135" t="e">
        <f t="shared" ref="S135:S198" si="26">IF(L135="","",IF($Q135=1,L135,""))</f>
        <v>#REF!</v>
      </c>
      <c r="T135" t="e">
        <f t="shared" ref="T135:T198" si="27">IF(M135="","",IF($Q135=1,M135,""))</f>
        <v>#REF!</v>
      </c>
      <c r="U135" t="e">
        <f t="shared" ref="U135:U198" si="28">IF(N135="","",IF($Q135=1,N135,""))</f>
        <v>#REF!</v>
      </c>
      <c r="V135" t="e">
        <f t="shared" ref="V135:V198" si="29">IF(O135="","",IF($Q135=1,O135,""))</f>
        <v>#REF!</v>
      </c>
      <c r="X135" t="e">
        <f t="shared" ref="X135:X198" si="30">VLOOKUP(Y135,M135:S434,7,0)</f>
        <v>#N/A</v>
      </c>
      <c r="Y135" t="str" cm="1">
        <f t="array" ref="Y135">IFERROR(INDEX($T$6:$T$305,MATCH(1,COUNTIF($Y$5:Y134,$T$6:$T$305)+($T$6:$T434&lt;&gt;"")*1,0)),"")</f>
        <v/>
      </c>
      <c r="Z135" t="e">
        <f t="shared" ref="Z135:Z198" si="31">VLOOKUP(Y135,T135:V434,2,0)</f>
        <v>#N/A</v>
      </c>
      <c r="AA135" t="e">
        <f t="shared" ref="AA135:AA198" si="32">VLOOKUP(Y135,T135:V434,3,0)</f>
        <v>#N/A</v>
      </c>
      <c r="AC135" t="str">
        <f>IF(Y135="","",VLOOKUP(Y135,Detaildaten!$F$8:$W$19,18,0))</f>
        <v/>
      </c>
      <c r="AD135" t="str">
        <f>IF(Y135="","",Leistungsübersicht!$D$9)</f>
        <v/>
      </c>
      <c r="AE135" t="str">
        <f>IF(Y135="","",IF(AD135=Optionen!$N$6,Optionen!$N$6,IF(AD135=Optionen!$N$5,Leistungsübersicht!$D$10,IF(AD135=Optionen!$N$4,Leistungsübersicht!$D$10))))</f>
        <v/>
      </c>
      <c r="AF135" t="str">
        <f>IF(Y135="","",IF(AD135=Optionen!$N$4,Leistungsübersicht!$D$11))</f>
        <v/>
      </c>
      <c r="AG135" s="19" t="str">
        <f>_xlfn.IFNA(INDEX(Verteilungsschlüssel!$B$5:$V$35,MATCH('Leistungsübersicht - WIP'!AC135,Verteilungsschlüssel!$B$5:$B$35,0),MATCH('Leistungsübersicht - WIP'!AE135,Verteilungsschlüssel!$B$5:$V$5,0)),"")</f>
        <v/>
      </c>
    </row>
    <row r="136" spans="2:33" x14ac:dyDescent="0.3">
      <c r="B136">
        <v>131</v>
      </c>
      <c r="C136" t="e">
        <f>IF(Detaildaten!#REF!="","",Detaildaten!#REF!)</f>
        <v>#REF!</v>
      </c>
      <c r="D136" t="e">
        <f>IF(Detaildaten!#REF!="","",Detaildaten!#REF!)</f>
        <v>#REF!</v>
      </c>
      <c r="E136" t="e">
        <f>IF(Detaildaten!#REF!="","",Detaildaten!#REF!)</f>
        <v>#REF!</v>
      </c>
      <c r="G136" t="e">
        <f>CONCATENATE(Detaildaten!#REF!," [",Detaildaten!#REF!,"] ")</f>
        <v>#REF!</v>
      </c>
      <c r="H136" t="e">
        <f>IF(Detaildaten!#REF!="","",Detaildaten!#REF!)</f>
        <v>#REF!</v>
      </c>
      <c r="I136" t="e">
        <f>Detaildaten!#REF!</f>
        <v>#REF!</v>
      </c>
      <c r="J136" t="e">
        <f>IF(Detaildaten!#REF!="","",Detaildaten!#REF!)</f>
        <v>#REF!</v>
      </c>
      <c r="L136" t="e">
        <f t="shared" si="22"/>
        <v>#REF!</v>
      </c>
      <c r="M136" t="e">
        <f t="shared" si="23"/>
        <v>#REF!</v>
      </c>
      <c r="N136" t="e">
        <f t="shared" si="24"/>
        <v>#REF!</v>
      </c>
      <c r="O136" t="e">
        <f t="shared" si="25"/>
        <v>#REF!</v>
      </c>
      <c r="Q136">
        <f>COUNTIFS(Optionen!$T$3:$T$8,Leistungsübersicht!$D$9,Optionen!$U$3:$U$8,'Leistungsübersicht - WIP'!E136)</f>
        <v>0</v>
      </c>
      <c r="S136" t="e">
        <f t="shared" si="26"/>
        <v>#REF!</v>
      </c>
      <c r="T136" t="e">
        <f t="shared" si="27"/>
        <v>#REF!</v>
      </c>
      <c r="U136" t="e">
        <f t="shared" si="28"/>
        <v>#REF!</v>
      </c>
      <c r="V136" t="e">
        <f t="shared" si="29"/>
        <v>#REF!</v>
      </c>
      <c r="X136" t="e">
        <f t="shared" si="30"/>
        <v>#N/A</v>
      </c>
      <c r="Y136" t="str" cm="1">
        <f t="array" ref="Y136">IFERROR(INDEX($T$6:$T$305,MATCH(1,COUNTIF($Y$5:Y135,$T$6:$T$305)+($T$6:$T435&lt;&gt;"")*1,0)),"")</f>
        <v/>
      </c>
      <c r="Z136" t="e">
        <f t="shared" si="31"/>
        <v>#N/A</v>
      </c>
      <c r="AA136" t="e">
        <f t="shared" si="32"/>
        <v>#N/A</v>
      </c>
      <c r="AC136" t="str">
        <f>IF(Y136="","",VLOOKUP(Y136,Detaildaten!$F$8:$W$19,18,0))</f>
        <v/>
      </c>
      <c r="AD136" t="str">
        <f>IF(Y136="","",Leistungsübersicht!$D$9)</f>
        <v/>
      </c>
      <c r="AE136" t="str">
        <f>IF(Y136="","",IF(AD136=Optionen!$N$6,Optionen!$N$6,IF(AD136=Optionen!$N$5,Leistungsübersicht!$D$10,IF(AD136=Optionen!$N$4,Leistungsübersicht!$D$10))))</f>
        <v/>
      </c>
      <c r="AF136" t="str">
        <f>IF(Y136="","",IF(AD136=Optionen!$N$4,Leistungsübersicht!$D$11))</f>
        <v/>
      </c>
      <c r="AG136" s="19" t="str">
        <f>_xlfn.IFNA(INDEX(Verteilungsschlüssel!$B$5:$V$35,MATCH('Leistungsübersicht - WIP'!AC136,Verteilungsschlüssel!$B$5:$B$35,0),MATCH('Leistungsübersicht - WIP'!AE136,Verteilungsschlüssel!$B$5:$V$5,0)),"")</f>
        <v/>
      </c>
    </row>
    <row r="137" spans="2:33" x14ac:dyDescent="0.3">
      <c r="B137">
        <v>132</v>
      </c>
      <c r="C137" t="e">
        <f>IF(Detaildaten!#REF!="","",Detaildaten!#REF!)</f>
        <v>#REF!</v>
      </c>
      <c r="D137" t="e">
        <f>IF(Detaildaten!#REF!="","",Detaildaten!#REF!)</f>
        <v>#REF!</v>
      </c>
      <c r="E137" t="e">
        <f>IF(Detaildaten!#REF!="","",Detaildaten!#REF!)</f>
        <v>#REF!</v>
      </c>
      <c r="G137" t="e">
        <f>CONCATENATE(Detaildaten!#REF!," [",Detaildaten!#REF!,"] ")</f>
        <v>#REF!</v>
      </c>
      <c r="H137" t="e">
        <f>IF(Detaildaten!#REF!="","",Detaildaten!#REF!)</f>
        <v>#REF!</v>
      </c>
      <c r="I137" t="e">
        <f>Detaildaten!#REF!</f>
        <v>#REF!</v>
      </c>
      <c r="J137" t="e">
        <f>IF(Detaildaten!#REF!="","",Detaildaten!#REF!)</f>
        <v>#REF!</v>
      </c>
      <c r="L137" t="e">
        <f t="shared" si="22"/>
        <v>#REF!</v>
      </c>
      <c r="M137" t="e">
        <f t="shared" si="23"/>
        <v>#REF!</v>
      </c>
      <c r="N137" t="e">
        <f t="shared" si="24"/>
        <v>#REF!</v>
      </c>
      <c r="O137" t="e">
        <f t="shared" si="25"/>
        <v>#REF!</v>
      </c>
      <c r="Q137">
        <f>COUNTIFS(Optionen!$T$3:$T$8,Leistungsübersicht!$D$9,Optionen!$U$3:$U$8,'Leistungsübersicht - WIP'!E137)</f>
        <v>0</v>
      </c>
      <c r="S137" t="e">
        <f t="shared" si="26"/>
        <v>#REF!</v>
      </c>
      <c r="T137" t="e">
        <f t="shared" si="27"/>
        <v>#REF!</v>
      </c>
      <c r="U137" t="e">
        <f t="shared" si="28"/>
        <v>#REF!</v>
      </c>
      <c r="V137" t="e">
        <f t="shared" si="29"/>
        <v>#REF!</v>
      </c>
      <c r="X137" t="e">
        <f t="shared" si="30"/>
        <v>#N/A</v>
      </c>
      <c r="Y137" t="str" cm="1">
        <f t="array" ref="Y137">IFERROR(INDEX($T$6:$T$305,MATCH(1,COUNTIF($Y$5:Y136,$T$6:$T$305)+($T$6:$T436&lt;&gt;"")*1,0)),"")</f>
        <v/>
      </c>
      <c r="Z137" t="e">
        <f t="shared" si="31"/>
        <v>#N/A</v>
      </c>
      <c r="AA137" t="e">
        <f t="shared" si="32"/>
        <v>#N/A</v>
      </c>
      <c r="AC137" t="str">
        <f>IF(Y137="","",VLOOKUP(Y137,Detaildaten!$F$8:$W$19,18,0))</f>
        <v/>
      </c>
      <c r="AD137" t="str">
        <f>IF(Y137="","",Leistungsübersicht!$D$9)</f>
        <v/>
      </c>
      <c r="AE137" t="str">
        <f>IF(Y137="","",IF(AD137=Optionen!$N$6,Optionen!$N$6,IF(AD137=Optionen!$N$5,Leistungsübersicht!$D$10,IF(AD137=Optionen!$N$4,Leistungsübersicht!$D$10))))</f>
        <v/>
      </c>
      <c r="AF137" t="str">
        <f>IF(Y137="","",IF(AD137=Optionen!$N$4,Leistungsübersicht!$D$11))</f>
        <v/>
      </c>
      <c r="AG137" s="19" t="str">
        <f>_xlfn.IFNA(INDEX(Verteilungsschlüssel!$B$5:$V$35,MATCH('Leistungsübersicht - WIP'!AC137,Verteilungsschlüssel!$B$5:$B$35,0),MATCH('Leistungsübersicht - WIP'!AE137,Verteilungsschlüssel!$B$5:$V$5,0)),"")</f>
        <v/>
      </c>
    </row>
    <row r="138" spans="2:33" x14ac:dyDescent="0.3">
      <c r="B138">
        <v>133</v>
      </c>
      <c r="C138" t="e">
        <f>IF(Detaildaten!#REF!="","",Detaildaten!#REF!)</f>
        <v>#REF!</v>
      </c>
      <c r="D138" t="e">
        <f>IF(Detaildaten!#REF!="","",Detaildaten!#REF!)</f>
        <v>#REF!</v>
      </c>
      <c r="E138" t="e">
        <f>IF(Detaildaten!#REF!="","",Detaildaten!#REF!)</f>
        <v>#REF!</v>
      </c>
      <c r="G138" t="e">
        <f>CONCATENATE(Detaildaten!#REF!," [",Detaildaten!#REF!,"] ")</f>
        <v>#REF!</v>
      </c>
      <c r="H138" t="e">
        <f>IF(Detaildaten!#REF!="","",Detaildaten!#REF!)</f>
        <v>#REF!</v>
      </c>
      <c r="I138" t="e">
        <f>Detaildaten!#REF!</f>
        <v>#REF!</v>
      </c>
      <c r="J138" t="e">
        <f>IF(Detaildaten!#REF!="","",Detaildaten!#REF!)</f>
        <v>#REF!</v>
      </c>
      <c r="L138" t="e">
        <f t="shared" si="22"/>
        <v>#REF!</v>
      </c>
      <c r="M138" t="e">
        <f t="shared" si="23"/>
        <v>#REF!</v>
      </c>
      <c r="N138" t="e">
        <f t="shared" si="24"/>
        <v>#REF!</v>
      </c>
      <c r="O138" t="e">
        <f t="shared" si="25"/>
        <v>#REF!</v>
      </c>
      <c r="Q138">
        <f>COUNTIFS(Optionen!$T$3:$T$8,Leistungsübersicht!$D$9,Optionen!$U$3:$U$8,'Leistungsübersicht - WIP'!E138)</f>
        <v>0</v>
      </c>
      <c r="S138" t="e">
        <f t="shared" si="26"/>
        <v>#REF!</v>
      </c>
      <c r="T138" t="e">
        <f t="shared" si="27"/>
        <v>#REF!</v>
      </c>
      <c r="U138" t="e">
        <f t="shared" si="28"/>
        <v>#REF!</v>
      </c>
      <c r="V138" t="e">
        <f t="shared" si="29"/>
        <v>#REF!</v>
      </c>
      <c r="X138" t="e">
        <f t="shared" si="30"/>
        <v>#N/A</v>
      </c>
      <c r="Y138" t="str" cm="1">
        <f t="array" ref="Y138">IFERROR(INDEX($T$6:$T$305,MATCH(1,COUNTIF($Y$5:Y137,$T$6:$T$305)+($T$6:$T437&lt;&gt;"")*1,0)),"")</f>
        <v/>
      </c>
      <c r="Z138" t="e">
        <f t="shared" si="31"/>
        <v>#N/A</v>
      </c>
      <c r="AA138" t="e">
        <f t="shared" si="32"/>
        <v>#N/A</v>
      </c>
      <c r="AC138" t="str">
        <f>IF(Y138="","",VLOOKUP(Y138,Detaildaten!$F$8:$W$19,18,0))</f>
        <v/>
      </c>
      <c r="AD138" t="str">
        <f>IF(Y138="","",Leistungsübersicht!$D$9)</f>
        <v/>
      </c>
      <c r="AE138" t="str">
        <f>IF(Y138="","",IF(AD138=Optionen!$N$6,Optionen!$N$6,IF(AD138=Optionen!$N$5,Leistungsübersicht!$D$10,IF(AD138=Optionen!$N$4,Leistungsübersicht!$D$10))))</f>
        <v/>
      </c>
      <c r="AF138" t="str">
        <f>IF(Y138="","",IF(AD138=Optionen!$N$4,Leistungsübersicht!$D$11))</f>
        <v/>
      </c>
      <c r="AG138" s="19" t="str">
        <f>_xlfn.IFNA(INDEX(Verteilungsschlüssel!$B$5:$V$35,MATCH('Leistungsübersicht - WIP'!AC138,Verteilungsschlüssel!$B$5:$B$35,0),MATCH('Leistungsübersicht - WIP'!AE138,Verteilungsschlüssel!$B$5:$V$5,0)),"")</f>
        <v/>
      </c>
    </row>
    <row r="139" spans="2:33" x14ac:dyDescent="0.3">
      <c r="B139">
        <v>134</v>
      </c>
      <c r="C139" t="e">
        <f>IF(Detaildaten!#REF!="","",Detaildaten!#REF!)</f>
        <v>#REF!</v>
      </c>
      <c r="D139" t="e">
        <f>IF(Detaildaten!#REF!="","",Detaildaten!#REF!)</f>
        <v>#REF!</v>
      </c>
      <c r="E139" t="e">
        <f>IF(Detaildaten!#REF!="","",Detaildaten!#REF!)</f>
        <v>#REF!</v>
      </c>
      <c r="G139" t="e">
        <f>CONCATENATE(Detaildaten!#REF!," [",Detaildaten!#REF!,"] ")</f>
        <v>#REF!</v>
      </c>
      <c r="H139" t="e">
        <f>IF(Detaildaten!#REF!="","",Detaildaten!#REF!)</f>
        <v>#REF!</v>
      </c>
      <c r="I139" t="e">
        <f>Detaildaten!#REF!</f>
        <v>#REF!</v>
      </c>
      <c r="J139" t="e">
        <f>IF(Detaildaten!#REF!="","",Detaildaten!#REF!)</f>
        <v>#REF!</v>
      </c>
      <c r="L139" t="e">
        <f t="shared" si="22"/>
        <v>#REF!</v>
      </c>
      <c r="M139" t="e">
        <f t="shared" si="23"/>
        <v>#REF!</v>
      </c>
      <c r="N139" t="e">
        <f t="shared" si="24"/>
        <v>#REF!</v>
      </c>
      <c r="O139" t="e">
        <f t="shared" si="25"/>
        <v>#REF!</v>
      </c>
      <c r="Q139">
        <f>COUNTIFS(Optionen!$T$3:$T$8,Leistungsübersicht!$D$9,Optionen!$U$3:$U$8,'Leistungsübersicht - WIP'!E139)</f>
        <v>0</v>
      </c>
      <c r="S139" t="e">
        <f t="shared" si="26"/>
        <v>#REF!</v>
      </c>
      <c r="T139" t="e">
        <f t="shared" si="27"/>
        <v>#REF!</v>
      </c>
      <c r="U139" t="e">
        <f t="shared" si="28"/>
        <v>#REF!</v>
      </c>
      <c r="V139" t="e">
        <f t="shared" si="29"/>
        <v>#REF!</v>
      </c>
      <c r="X139" t="e">
        <f t="shared" si="30"/>
        <v>#N/A</v>
      </c>
      <c r="Y139" t="str" cm="1">
        <f t="array" ref="Y139">IFERROR(INDEX($T$6:$T$305,MATCH(1,COUNTIF($Y$5:Y138,$T$6:$T$305)+($T$6:$T438&lt;&gt;"")*1,0)),"")</f>
        <v/>
      </c>
      <c r="Z139" t="e">
        <f t="shared" si="31"/>
        <v>#N/A</v>
      </c>
      <c r="AA139" t="e">
        <f t="shared" si="32"/>
        <v>#N/A</v>
      </c>
      <c r="AC139" t="str">
        <f>IF(Y139="","",VLOOKUP(Y139,Detaildaten!$F$8:$W$19,18,0))</f>
        <v/>
      </c>
      <c r="AD139" t="str">
        <f>IF(Y139="","",Leistungsübersicht!$D$9)</f>
        <v/>
      </c>
      <c r="AE139" t="str">
        <f>IF(Y139="","",IF(AD139=Optionen!$N$6,Optionen!$N$6,IF(AD139=Optionen!$N$5,Leistungsübersicht!$D$10,IF(AD139=Optionen!$N$4,Leistungsübersicht!$D$10))))</f>
        <v/>
      </c>
      <c r="AF139" t="str">
        <f>IF(Y139="","",IF(AD139=Optionen!$N$4,Leistungsübersicht!$D$11))</f>
        <v/>
      </c>
      <c r="AG139" s="19" t="str">
        <f>_xlfn.IFNA(INDEX(Verteilungsschlüssel!$B$5:$V$35,MATCH('Leistungsübersicht - WIP'!AC139,Verteilungsschlüssel!$B$5:$B$35,0),MATCH('Leistungsübersicht - WIP'!AE139,Verteilungsschlüssel!$B$5:$V$5,0)),"")</f>
        <v/>
      </c>
    </row>
    <row r="140" spans="2:33" x14ac:dyDescent="0.3">
      <c r="B140">
        <v>135</v>
      </c>
      <c r="C140" t="e">
        <f>IF(Detaildaten!#REF!="","",Detaildaten!#REF!)</f>
        <v>#REF!</v>
      </c>
      <c r="D140" t="e">
        <f>IF(Detaildaten!#REF!="","",Detaildaten!#REF!)</f>
        <v>#REF!</v>
      </c>
      <c r="E140" t="e">
        <f>IF(Detaildaten!#REF!="","",Detaildaten!#REF!)</f>
        <v>#REF!</v>
      </c>
      <c r="G140" t="e">
        <f>CONCATENATE(Detaildaten!#REF!," [",Detaildaten!#REF!,"] ")</f>
        <v>#REF!</v>
      </c>
      <c r="H140" t="e">
        <f>IF(Detaildaten!#REF!="","",Detaildaten!#REF!)</f>
        <v>#REF!</v>
      </c>
      <c r="I140" t="e">
        <f>Detaildaten!#REF!</f>
        <v>#REF!</v>
      </c>
      <c r="J140" t="e">
        <f>IF(Detaildaten!#REF!="","",Detaildaten!#REF!)</f>
        <v>#REF!</v>
      </c>
      <c r="L140" t="e">
        <f t="shared" si="22"/>
        <v>#REF!</v>
      </c>
      <c r="M140" t="e">
        <f t="shared" si="23"/>
        <v>#REF!</v>
      </c>
      <c r="N140" t="e">
        <f t="shared" si="24"/>
        <v>#REF!</v>
      </c>
      <c r="O140" t="e">
        <f t="shared" si="25"/>
        <v>#REF!</v>
      </c>
      <c r="Q140">
        <f>COUNTIFS(Optionen!$T$3:$T$8,Leistungsübersicht!$D$9,Optionen!$U$3:$U$8,'Leistungsübersicht - WIP'!E140)</f>
        <v>0</v>
      </c>
      <c r="S140" t="e">
        <f t="shared" si="26"/>
        <v>#REF!</v>
      </c>
      <c r="T140" t="e">
        <f t="shared" si="27"/>
        <v>#REF!</v>
      </c>
      <c r="U140" t="e">
        <f t="shared" si="28"/>
        <v>#REF!</v>
      </c>
      <c r="V140" t="e">
        <f t="shared" si="29"/>
        <v>#REF!</v>
      </c>
      <c r="X140" t="e">
        <f t="shared" si="30"/>
        <v>#N/A</v>
      </c>
      <c r="Y140" t="str" cm="1">
        <f t="array" ref="Y140">IFERROR(INDEX($T$6:$T$305,MATCH(1,COUNTIF($Y$5:Y139,$T$6:$T$305)+($T$6:$T439&lt;&gt;"")*1,0)),"")</f>
        <v/>
      </c>
      <c r="Z140" t="e">
        <f t="shared" si="31"/>
        <v>#N/A</v>
      </c>
      <c r="AA140" t="e">
        <f t="shared" si="32"/>
        <v>#N/A</v>
      </c>
      <c r="AC140" t="str">
        <f>IF(Y140="","",VLOOKUP(Y140,Detaildaten!$F$8:$W$19,18,0))</f>
        <v/>
      </c>
      <c r="AD140" t="str">
        <f>IF(Y140="","",Leistungsübersicht!$D$9)</f>
        <v/>
      </c>
      <c r="AE140" t="str">
        <f>IF(Y140="","",IF(AD140=Optionen!$N$6,Optionen!$N$6,IF(AD140=Optionen!$N$5,Leistungsübersicht!$D$10,IF(AD140=Optionen!$N$4,Leistungsübersicht!$D$10))))</f>
        <v/>
      </c>
      <c r="AF140" t="str">
        <f>IF(Y140="","",IF(AD140=Optionen!$N$4,Leistungsübersicht!$D$11))</f>
        <v/>
      </c>
      <c r="AG140" s="19" t="str">
        <f>_xlfn.IFNA(INDEX(Verteilungsschlüssel!$B$5:$V$35,MATCH('Leistungsübersicht - WIP'!AC140,Verteilungsschlüssel!$B$5:$B$35,0),MATCH('Leistungsübersicht - WIP'!AE140,Verteilungsschlüssel!$B$5:$V$5,0)),"")</f>
        <v/>
      </c>
    </row>
    <row r="141" spans="2:33" x14ac:dyDescent="0.3">
      <c r="B141">
        <v>136</v>
      </c>
      <c r="C141" t="e">
        <f>IF(Detaildaten!#REF!="","",Detaildaten!#REF!)</f>
        <v>#REF!</v>
      </c>
      <c r="D141" t="e">
        <f>IF(Detaildaten!#REF!="","",Detaildaten!#REF!)</f>
        <v>#REF!</v>
      </c>
      <c r="E141" t="e">
        <f>IF(Detaildaten!#REF!="","",Detaildaten!#REF!)</f>
        <v>#REF!</v>
      </c>
      <c r="G141" t="e">
        <f>CONCATENATE(Detaildaten!#REF!," [",Detaildaten!#REF!,"] ")</f>
        <v>#REF!</v>
      </c>
      <c r="H141" t="e">
        <f>IF(Detaildaten!#REF!="","",Detaildaten!#REF!)</f>
        <v>#REF!</v>
      </c>
      <c r="I141" t="e">
        <f>Detaildaten!#REF!</f>
        <v>#REF!</v>
      </c>
      <c r="J141" t="e">
        <f>IF(Detaildaten!#REF!="","",Detaildaten!#REF!)</f>
        <v>#REF!</v>
      </c>
      <c r="L141" t="e">
        <f t="shared" si="22"/>
        <v>#REF!</v>
      </c>
      <c r="M141" t="e">
        <f t="shared" si="23"/>
        <v>#REF!</v>
      </c>
      <c r="N141" t="e">
        <f t="shared" si="24"/>
        <v>#REF!</v>
      </c>
      <c r="O141" t="e">
        <f t="shared" si="25"/>
        <v>#REF!</v>
      </c>
      <c r="Q141">
        <f>COUNTIFS(Optionen!$T$3:$T$8,Leistungsübersicht!$D$9,Optionen!$U$3:$U$8,'Leistungsübersicht - WIP'!E141)</f>
        <v>0</v>
      </c>
      <c r="S141" t="e">
        <f t="shared" si="26"/>
        <v>#REF!</v>
      </c>
      <c r="T141" t="e">
        <f t="shared" si="27"/>
        <v>#REF!</v>
      </c>
      <c r="U141" t="e">
        <f t="shared" si="28"/>
        <v>#REF!</v>
      </c>
      <c r="V141" t="e">
        <f t="shared" si="29"/>
        <v>#REF!</v>
      </c>
      <c r="X141" t="e">
        <f t="shared" si="30"/>
        <v>#N/A</v>
      </c>
      <c r="Y141" t="str" cm="1">
        <f t="array" ref="Y141">IFERROR(INDEX($T$6:$T$305,MATCH(1,COUNTIF($Y$5:Y140,$T$6:$T$305)+($T$6:$T440&lt;&gt;"")*1,0)),"")</f>
        <v/>
      </c>
      <c r="Z141" t="e">
        <f t="shared" si="31"/>
        <v>#N/A</v>
      </c>
      <c r="AA141" t="e">
        <f t="shared" si="32"/>
        <v>#N/A</v>
      </c>
      <c r="AC141" t="str">
        <f>IF(Y141="","",VLOOKUP(Y141,Detaildaten!$F$8:$W$19,18,0))</f>
        <v/>
      </c>
      <c r="AD141" t="str">
        <f>IF(Y141="","",Leistungsübersicht!$D$9)</f>
        <v/>
      </c>
      <c r="AE141" t="str">
        <f>IF(Y141="","",IF(AD141=Optionen!$N$6,Optionen!$N$6,IF(AD141=Optionen!$N$5,Leistungsübersicht!$D$10,IF(AD141=Optionen!$N$4,Leistungsübersicht!$D$10))))</f>
        <v/>
      </c>
      <c r="AF141" t="str">
        <f>IF(Y141="","",IF(AD141=Optionen!$N$4,Leistungsübersicht!$D$11))</f>
        <v/>
      </c>
      <c r="AG141" s="19" t="str">
        <f>_xlfn.IFNA(INDEX(Verteilungsschlüssel!$B$5:$V$35,MATCH('Leistungsübersicht - WIP'!AC141,Verteilungsschlüssel!$B$5:$B$35,0),MATCH('Leistungsübersicht - WIP'!AE141,Verteilungsschlüssel!$B$5:$V$5,0)),"")</f>
        <v/>
      </c>
    </row>
    <row r="142" spans="2:33" x14ac:dyDescent="0.3">
      <c r="B142">
        <v>137</v>
      </c>
      <c r="C142" t="e">
        <f>IF(Detaildaten!#REF!="","",Detaildaten!#REF!)</f>
        <v>#REF!</v>
      </c>
      <c r="D142" t="e">
        <f>IF(Detaildaten!#REF!="","",Detaildaten!#REF!)</f>
        <v>#REF!</v>
      </c>
      <c r="E142" t="e">
        <f>IF(Detaildaten!#REF!="","",Detaildaten!#REF!)</f>
        <v>#REF!</v>
      </c>
      <c r="G142" t="e">
        <f>CONCATENATE(Detaildaten!#REF!," [",Detaildaten!#REF!,"] ")</f>
        <v>#REF!</v>
      </c>
      <c r="H142" t="e">
        <f>IF(Detaildaten!#REF!="","",Detaildaten!#REF!)</f>
        <v>#REF!</v>
      </c>
      <c r="I142" t="e">
        <f>Detaildaten!#REF!</f>
        <v>#REF!</v>
      </c>
      <c r="J142" t="e">
        <f>IF(Detaildaten!#REF!="","",Detaildaten!#REF!)</f>
        <v>#REF!</v>
      </c>
      <c r="L142" t="e">
        <f t="shared" si="22"/>
        <v>#REF!</v>
      </c>
      <c r="M142" t="e">
        <f t="shared" si="23"/>
        <v>#REF!</v>
      </c>
      <c r="N142" t="e">
        <f t="shared" si="24"/>
        <v>#REF!</v>
      </c>
      <c r="O142" t="e">
        <f t="shared" si="25"/>
        <v>#REF!</v>
      </c>
      <c r="Q142">
        <f>COUNTIFS(Optionen!$T$3:$T$8,Leistungsübersicht!$D$9,Optionen!$U$3:$U$8,'Leistungsübersicht - WIP'!E142)</f>
        <v>0</v>
      </c>
      <c r="S142" t="e">
        <f t="shared" si="26"/>
        <v>#REF!</v>
      </c>
      <c r="T142" t="e">
        <f t="shared" si="27"/>
        <v>#REF!</v>
      </c>
      <c r="U142" t="e">
        <f t="shared" si="28"/>
        <v>#REF!</v>
      </c>
      <c r="V142" t="e">
        <f t="shared" si="29"/>
        <v>#REF!</v>
      </c>
      <c r="X142" t="e">
        <f t="shared" si="30"/>
        <v>#N/A</v>
      </c>
      <c r="Y142" t="str" cm="1">
        <f t="array" ref="Y142">IFERROR(INDEX($T$6:$T$305,MATCH(1,COUNTIF($Y$5:Y141,$T$6:$T$305)+($T$6:$T441&lt;&gt;"")*1,0)),"")</f>
        <v/>
      </c>
      <c r="Z142" t="e">
        <f t="shared" si="31"/>
        <v>#N/A</v>
      </c>
      <c r="AA142" t="e">
        <f t="shared" si="32"/>
        <v>#N/A</v>
      </c>
      <c r="AC142" t="str">
        <f>IF(Y142="","",VLOOKUP(Y142,Detaildaten!$F$8:$W$19,18,0))</f>
        <v/>
      </c>
      <c r="AD142" t="str">
        <f>IF(Y142="","",Leistungsübersicht!$D$9)</f>
        <v/>
      </c>
      <c r="AE142" t="str">
        <f>IF(Y142="","",IF(AD142=Optionen!$N$6,Optionen!$N$6,IF(AD142=Optionen!$N$5,Leistungsübersicht!$D$10,IF(AD142=Optionen!$N$4,Leistungsübersicht!$D$10))))</f>
        <v/>
      </c>
      <c r="AF142" t="str">
        <f>IF(Y142="","",IF(AD142=Optionen!$N$4,Leistungsübersicht!$D$11))</f>
        <v/>
      </c>
      <c r="AG142" s="19" t="str">
        <f>_xlfn.IFNA(INDEX(Verteilungsschlüssel!$B$5:$V$35,MATCH('Leistungsübersicht - WIP'!AC142,Verteilungsschlüssel!$B$5:$B$35,0),MATCH('Leistungsübersicht - WIP'!AE142,Verteilungsschlüssel!$B$5:$V$5,0)),"")</f>
        <v/>
      </c>
    </row>
    <row r="143" spans="2:33" x14ac:dyDescent="0.3">
      <c r="B143">
        <v>138</v>
      </c>
      <c r="C143" t="e">
        <f>IF(Detaildaten!#REF!="","",Detaildaten!#REF!)</f>
        <v>#REF!</v>
      </c>
      <c r="D143" t="e">
        <f>IF(Detaildaten!#REF!="","",Detaildaten!#REF!)</f>
        <v>#REF!</v>
      </c>
      <c r="E143" t="e">
        <f>IF(Detaildaten!#REF!="","",Detaildaten!#REF!)</f>
        <v>#REF!</v>
      </c>
      <c r="G143" t="e">
        <f>CONCATENATE(Detaildaten!#REF!," [",Detaildaten!#REF!,"] ")</f>
        <v>#REF!</v>
      </c>
      <c r="H143" t="e">
        <f>IF(Detaildaten!#REF!="","",Detaildaten!#REF!)</f>
        <v>#REF!</v>
      </c>
      <c r="I143" t="e">
        <f>Detaildaten!#REF!</f>
        <v>#REF!</v>
      </c>
      <c r="J143" t="e">
        <f>IF(Detaildaten!#REF!="","",Detaildaten!#REF!)</f>
        <v>#REF!</v>
      </c>
      <c r="L143" t="e">
        <f t="shared" si="22"/>
        <v>#REF!</v>
      </c>
      <c r="M143" t="e">
        <f t="shared" si="23"/>
        <v>#REF!</v>
      </c>
      <c r="N143" t="e">
        <f t="shared" si="24"/>
        <v>#REF!</v>
      </c>
      <c r="O143" t="e">
        <f t="shared" si="25"/>
        <v>#REF!</v>
      </c>
      <c r="Q143">
        <f>COUNTIFS(Optionen!$T$3:$T$8,Leistungsübersicht!$D$9,Optionen!$U$3:$U$8,'Leistungsübersicht - WIP'!E143)</f>
        <v>0</v>
      </c>
      <c r="S143" t="e">
        <f t="shared" si="26"/>
        <v>#REF!</v>
      </c>
      <c r="T143" t="e">
        <f t="shared" si="27"/>
        <v>#REF!</v>
      </c>
      <c r="U143" t="e">
        <f t="shared" si="28"/>
        <v>#REF!</v>
      </c>
      <c r="V143" t="e">
        <f t="shared" si="29"/>
        <v>#REF!</v>
      </c>
      <c r="X143" t="e">
        <f t="shared" si="30"/>
        <v>#N/A</v>
      </c>
      <c r="Y143" t="str" cm="1">
        <f t="array" ref="Y143">IFERROR(INDEX($T$6:$T$305,MATCH(1,COUNTIF($Y$5:Y142,$T$6:$T$305)+($T$6:$T442&lt;&gt;"")*1,0)),"")</f>
        <v/>
      </c>
      <c r="Z143" t="e">
        <f t="shared" si="31"/>
        <v>#N/A</v>
      </c>
      <c r="AA143" t="e">
        <f t="shared" si="32"/>
        <v>#N/A</v>
      </c>
      <c r="AC143" t="str">
        <f>IF(Y143="","",VLOOKUP(Y143,Detaildaten!$F$8:$W$19,18,0))</f>
        <v/>
      </c>
      <c r="AD143" t="str">
        <f>IF(Y143="","",Leistungsübersicht!$D$9)</f>
        <v/>
      </c>
      <c r="AE143" t="str">
        <f>IF(Y143="","",IF(AD143=Optionen!$N$6,Optionen!$N$6,IF(AD143=Optionen!$N$5,Leistungsübersicht!$D$10,IF(AD143=Optionen!$N$4,Leistungsübersicht!$D$10))))</f>
        <v/>
      </c>
      <c r="AF143" t="str">
        <f>IF(Y143="","",IF(AD143=Optionen!$N$4,Leistungsübersicht!$D$11))</f>
        <v/>
      </c>
      <c r="AG143" s="19" t="str">
        <f>_xlfn.IFNA(INDEX(Verteilungsschlüssel!$B$5:$V$35,MATCH('Leistungsübersicht - WIP'!AC143,Verteilungsschlüssel!$B$5:$B$35,0),MATCH('Leistungsübersicht - WIP'!AE143,Verteilungsschlüssel!$B$5:$V$5,0)),"")</f>
        <v/>
      </c>
    </row>
    <row r="144" spans="2:33" x14ac:dyDescent="0.3">
      <c r="B144">
        <v>139</v>
      </c>
      <c r="C144" t="e">
        <f>IF(Detaildaten!#REF!="","",Detaildaten!#REF!)</f>
        <v>#REF!</v>
      </c>
      <c r="D144" t="e">
        <f>IF(Detaildaten!#REF!="","",Detaildaten!#REF!)</f>
        <v>#REF!</v>
      </c>
      <c r="E144" t="e">
        <f>IF(Detaildaten!#REF!="","",Detaildaten!#REF!)</f>
        <v>#REF!</v>
      </c>
      <c r="G144" t="e">
        <f>CONCATENATE(Detaildaten!#REF!," [",Detaildaten!#REF!,"] ")</f>
        <v>#REF!</v>
      </c>
      <c r="H144" t="e">
        <f>IF(Detaildaten!#REF!="","",Detaildaten!#REF!)</f>
        <v>#REF!</v>
      </c>
      <c r="I144" t="e">
        <f>Detaildaten!#REF!</f>
        <v>#REF!</v>
      </c>
      <c r="J144" t="e">
        <f>IF(Detaildaten!#REF!="","",Detaildaten!#REF!)</f>
        <v>#REF!</v>
      </c>
      <c r="L144" t="e">
        <f t="shared" si="22"/>
        <v>#REF!</v>
      </c>
      <c r="M144" t="e">
        <f t="shared" si="23"/>
        <v>#REF!</v>
      </c>
      <c r="N144" t="e">
        <f t="shared" si="24"/>
        <v>#REF!</v>
      </c>
      <c r="O144" t="e">
        <f t="shared" si="25"/>
        <v>#REF!</v>
      </c>
      <c r="Q144">
        <f>COUNTIFS(Optionen!$T$3:$T$8,Leistungsübersicht!$D$9,Optionen!$U$3:$U$8,'Leistungsübersicht - WIP'!E144)</f>
        <v>0</v>
      </c>
      <c r="S144" t="e">
        <f t="shared" si="26"/>
        <v>#REF!</v>
      </c>
      <c r="T144" t="e">
        <f t="shared" si="27"/>
        <v>#REF!</v>
      </c>
      <c r="U144" t="e">
        <f t="shared" si="28"/>
        <v>#REF!</v>
      </c>
      <c r="V144" t="e">
        <f t="shared" si="29"/>
        <v>#REF!</v>
      </c>
      <c r="X144" t="e">
        <f t="shared" si="30"/>
        <v>#N/A</v>
      </c>
      <c r="Y144" t="str" cm="1">
        <f t="array" ref="Y144">IFERROR(INDEX($T$6:$T$305,MATCH(1,COUNTIF($Y$5:Y143,$T$6:$T$305)+($T$6:$T443&lt;&gt;"")*1,0)),"")</f>
        <v/>
      </c>
      <c r="Z144" t="e">
        <f t="shared" si="31"/>
        <v>#N/A</v>
      </c>
      <c r="AA144" t="e">
        <f t="shared" si="32"/>
        <v>#N/A</v>
      </c>
      <c r="AC144" t="str">
        <f>IF(Y144="","",VLOOKUP(Y144,Detaildaten!$F$8:$W$19,18,0))</f>
        <v/>
      </c>
      <c r="AD144" t="str">
        <f>IF(Y144="","",Leistungsübersicht!$D$9)</f>
        <v/>
      </c>
      <c r="AE144" t="str">
        <f>IF(Y144="","",IF(AD144=Optionen!$N$6,Optionen!$N$6,IF(AD144=Optionen!$N$5,Leistungsübersicht!$D$10,IF(AD144=Optionen!$N$4,Leistungsübersicht!$D$10))))</f>
        <v/>
      </c>
      <c r="AF144" t="str">
        <f>IF(Y144="","",IF(AD144=Optionen!$N$4,Leistungsübersicht!$D$11))</f>
        <v/>
      </c>
      <c r="AG144" s="19" t="str">
        <f>_xlfn.IFNA(INDEX(Verteilungsschlüssel!$B$5:$V$35,MATCH('Leistungsübersicht - WIP'!AC144,Verteilungsschlüssel!$B$5:$B$35,0),MATCH('Leistungsübersicht - WIP'!AE144,Verteilungsschlüssel!$B$5:$V$5,0)),"")</f>
        <v/>
      </c>
    </row>
    <row r="145" spans="2:33" x14ac:dyDescent="0.3">
      <c r="B145">
        <v>140</v>
      </c>
      <c r="C145" t="e">
        <f>IF(Detaildaten!#REF!="","",Detaildaten!#REF!)</f>
        <v>#REF!</v>
      </c>
      <c r="D145" t="e">
        <f>IF(Detaildaten!#REF!="","",Detaildaten!#REF!)</f>
        <v>#REF!</v>
      </c>
      <c r="E145" t="e">
        <f>IF(Detaildaten!#REF!="","",Detaildaten!#REF!)</f>
        <v>#REF!</v>
      </c>
      <c r="G145" t="e">
        <f>CONCATENATE(Detaildaten!#REF!," [",Detaildaten!#REF!,"] ")</f>
        <v>#REF!</v>
      </c>
      <c r="H145" t="e">
        <f>IF(Detaildaten!#REF!="","",Detaildaten!#REF!)</f>
        <v>#REF!</v>
      </c>
      <c r="I145" t="e">
        <f>Detaildaten!#REF!</f>
        <v>#REF!</v>
      </c>
      <c r="J145" t="e">
        <f>IF(Detaildaten!#REF!="","",Detaildaten!#REF!)</f>
        <v>#REF!</v>
      </c>
      <c r="L145" t="e">
        <f t="shared" si="22"/>
        <v>#REF!</v>
      </c>
      <c r="M145" t="e">
        <f t="shared" si="23"/>
        <v>#REF!</v>
      </c>
      <c r="N145" t="e">
        <f t="shared" si="24"/>
        <v>#REF!</v>
      </c>
      <c r="O145" t="e">
        <f t="shared" si="25"/>
        <v>#REF!</v>
      </c>
      <c r="Q145">
        <f>COUNTIFS(Optionen!$T$3:$T$8,Leistungsübersicht!$D$9,Optionen!$U$3:$U$8,'Leistungsübersicht - WIP'!E145)</f>
        <v>0</v>
      </c>
      <c r="S145" t="e">
        <f t="shared" si="26"/>
        <v>#REF!</v>
      </c>
      <c r="T145" t="e">
        <f t="shared" si="27"/>
        <v>#REF!</v>
      </c>
      <c r="U145" t="e">
        <f t="shared" si="28"/>
        <v>#REF!</v>
      </c>
      <c r="V145" t="e">
        <f t="shared" si="29"/>
        <v>#REF!</v>
      </c>
      <c r="X145" t="e">
        <f t="shared" si="30"/>
        <v>#N/A</v>
      </c>
      <c r="Y145" t="str" cm="1">
        <f t="array" ref="Y145">IFERROR(INDEX($T$6:$T$305,MATCH(1,COUNTIF($Y$5:Y144,$T$6:$T$305)+($T$6:$T444&lt;&gt;"")*1,0)),"")</f>
        <v/>
      </c>
      <c r="Z145" t="e">
        <f t="shared" si="31"/>
        <v>#N/A</v>
      </c>
      <c r="AA145" t="e">
        <f t="shared" si="32"/>
        <v>#N/A</v>
      </c>
      <c r="AC145" t="str">
        <f>IF(Y145="","",VLOOKUP(Y145,Detaildaten!$F$8:$W$19,18,0))</f>
        <v/>
      </c>
      <c r="AD145" t="str">
        <f>IF(Y145="","",Leistungsübersicht!$D$9)</f>
        <v/>
      </c>
      <c r="AE145" t="str">
        <f>IF(Y145="","",IF(AD145=Optionen!$N$6,Optionen!$N$6,IF(AD145=Optionen!$N$5,Leistungsübersicht!$D$10,IF(AD145=Optionen!$N$4,Leistungsübersicht!$D$10))))</f>
        <v/>
      </c>
      <c r="AF145" t="str">
        <f>IF(Y145="","",IF(AD145=Optionen!$N$4,Leistungsübersicht!$D$11))</f>
        <v/>
      </c>
      <c r="AG145" s="19" t="str">
        <f>_xlfn.IFNA(INDEX(Verteilungsschlüssel!$B$5:$V$35,MATCH('Leistungsübersicht - WIP'!AC145,Verteilungsschlüssel!$B$5:$B$35,0),MATCH('Leistungsübersicht - WIP'!AE145,Verteilungsschlüssel!$B$5:$V$5,0)),"")</f>
        <v/>
      </c>
    </row>
    <row r="146" spans="2:33" x14ac:dyDescent="0.3">
      <c r="B146">
        <v>141</v>
      </c>
      <c r="C146" t="e">
        <f>IF(Detaildaten!#REF!="","",Detaildaten!#REF!)</f>
        <v>#REF!</v>
      </c>
      <c r="D146" t="e">
        <f>IF(Detaildaten!#REF!="","",Detaildaten!#REF!)</f>
        <v>#REF!</v>
      </c>
      <c r="E146" t="e">
        <f>IF(Detaildaten!#REF!="","",Detaildaten!#REF!)</f>
        <v>#REF!</v>
      </c>
      <c r="G146" t="e">
        <f>CONCATENATE(Detaildaten!#REF!," [",Detaildaten!#REF!,"] ")</f>
        <v>#REF!</v>
      </c>
      <c r="H146" t="e">
        <f>IF(Detaildaten!#REF!="","",Detaildaten!#REF!)</f>
        <v>#REF!</v>
      </c>
      <c r="I146" t="e">
        <f>Detaildaten!#REF!</f>
        <v>#REF!</v>
      </c>
      <c r="J146" t="e">
        <f>IF(Detaildaten!#REF!="","",Detaildaten!#REF!)</f>
        <v>#REF!</v>
      </c>
      <c r="L146" t="e">
        <f t="shared" si="22"/>
        <v>#REF!</v>
      </c>
      <c r="M146" t="e">
        <f t="shared" si="23"/>
        <v>#REF!</v>
      </c>
      <c r="N146" t="e">
        <f t="shared" si="24"/>
        <v>#REF!</v>
      </c>
      <c r="O146" t="e">
        <f t="shared" si="25"/>
        <v>#REF!</v>
      </c>
      <c r="Q146">
        <f>COUNTIFS(Optionen!$T$3:$T$8,Leistungsübersicht!$D$9,Optionen!$U$3:$U$8,'Leistungsübersicht - WIP'!E146)</f>
        <v>0</v>
      </c>
      <c r="S146" t="e">
        <f t="shared" si="26"/>
        <v>#REF!</v>
      </c>
      <c r="T146" t="e">
        <f t="shared" si="27"/>
        <v>#REF!</v>
      </c>
      <c r="U146" t="e">
        <f t="shared" si="28"/>
        <v>#REF!</v>
      </c>
      <c r="V146" t="e">
        <f t="shared" si="29"/>
        <v>#REF!</v>
      </c>
      <c r="X146" t="e">
        <f t="shared" si="30"/>
        <v>#N/A</v>
      </c>
      <c r="Y146" t="str" cm="1">
        <f t="array" ref="Y146">IFERROR(INDEX($T$6:$T$305,MATCH(1,COUNTIF($Y$5:Y145,$T$6:$T$305)+($T$6:$T445&lt;&gt;"")*1,0)),"")</f>
        <v/>
      </c>
      <c r="Z146" t="e">
        <f t="shared" si="31"/>
        <v>#N/A</v>
      </c>
      <c r="AA146" t="e">
        <f t="shared" si="32"/>
        <v>#N/A</v>
      </c>
      <c r="AC146" t="str">
        <f>IF(Y146="","",VLOOKUP(Y146,Detaildaten!$F$8:$W$19,18,0))</f>
        <v/>
      </c>
      <c r="AD146" t="str">
        <f>IF(Y146="","",Leistungsübersicht!$D$9)</f>
        <v/>
      </c>
      <c r="AE146" t="str">
        <f>IF(Y146="","",IF(AD146=Optionen!$N$6,Optionen!$N$6,IF(AD146=Optionen!$N$5,Leistungsübersicht!$D$10,IF(AD146=Optionen!$N$4,Leistungsübersicht!$D$10))))</f>
        <v/>
      </c>
      <c r="AF146" t="str">
        <f>IF(Y146="","",IF(AD146=Optionen!$N$4,Leistungsübersicht!$D$11))</f>
        <v/>
      </c>
      <c r="AG146" s="19" t="str">
        <f>_xlfn.IFNA(INDEX(Verteilungsschlüssel!$B$5:$V$35,MATCH('Leistungsübersicht - WIP'!AC146,Verteilungsschlüssel!$B$5:$B$35,0),MATCH('Leistungsübersicht - WIP'!AE146,Verteilungsschlüssel!$B$5:$V$5,0)),"")</f>
        <v/>
      </c>
    </row>
    <row r="147" spans="2:33" x14ac:dyDescent="0.3">
      <c r="B147">
        <v>142</v>
      </c>
      <c r="C147" t="e">
        <f>IF(Detaildaten!#REF!="","",Detaildaten!#REF!)</f>
        <v>#REF!</v>
      </c>
      <c r="D147" t="e">
        <f>IF(Detaildaten!#REF!="","",Detaildaten!#REF!)</f>
        <v>#REF!</v>
      </c>
      <c r="E147" t="e">
        <f>IF(Detaildaten!#REF!="","",Detaildaten!#REF!)</f>
        <v>#REF!</v>
      </c>
      <c r="G147" t="e">
        <f>CONCATENATE(Detaildaten!#REF!," [",Detaildaten!#REF!,"] ")</f>
        <v>#REF!</v>
      </c>
      <c r="H147" t="e">
        <f>IF(Detaildaten!#REF!="","",Detaildaten!#REF!)</f>
        <v>#REF!</v>
      </c>
      <c r="I147" t="e">
        <f>Detaildaten!#REF!</f>
        <v>#REF!</v>
      </c>
      <c r="J147" t="e">
        <f>IF(Detaildaten!#REF!="","",Detaildaten!#REF!)</f>
        <v>#REF!</v>
      </c>
      <c r="L147" t="e">
        <f t="shared" si="22"/>
        <v>#REF!</v>
      </c>
      <c r="M147" t="e">
        <f t="shared" si="23"/>
        <v>#REF!</v>
      </c>
      <c r="N147" t="e">
        <f t="shared" si="24"/>
        <v>#REF!</v>
      </c>
      <c r="O147" t="e">
        <f t="shared" si="25"/>
        <v>#REF!</v>
      </c>
      <c r="Q147">
        <f>COUNTIFS(Optionen!$T$3:$T$8,Leistungsübersicht!$D$9,Optionen!$U$3:$U$8,'Leistungsübersicht - WIP'!E147)</f>
        <v>0</v>
      </c>
      <c r="S147" t="e">
        <f t="shared" si="26"/>
        <v>#REF!</v>
      </c>
      <c r="T147" t="e">
        <f t="shared" si="27"/>
        <v>#REF!</v>
      </c>
      <c r="U147" t="e">
        <f t="shared" si="28"/>
        <v>#REF!</v>
      </c>
      <c r="V147" t="e">
        <f t="shared" si="29"/>
        <v>#REF!</v>
      </c>
      <c r="X147" t="e">
        <f t="shared" si="30"/>
        <v>#N/A</v>
      </c>
      <c r="Y147" t="str" cm="1">
        <f t="array" ref="Y147">IFERROR(INDEX($T$6:$T$305,MATCH(1,COUNTIF($Y$5:Y146,$T$6:$T$305)+($T$6:$T446&lt;&gt;"")*1,0)),"")</f>
        <v/>
      </c>
      <c r="Z147" t="e">
        <f t="shared" si="31"/>
        <v>#N/A</v>
      </c>
      <c r="AA147" t="e">
        <f t="shared" si="32"/>
        <v>#N/A</v>
      </c>
      <c r="AC147" t="str">
        <f>IF(Y147="","",VLOOKUP(Y147,Detaildaten!$F$8:$W$19,18,0))</f>
        <v/>
      </c>
      <c r="AD147" t="str">
        <f>IF(Y147="","",Leistungsübersicht!$D$9)</f>
        <v/>
      </c>
      <c r="AE147" t="str">
        <f>IF(Y147="","",IF(AD147=Optionen!$N$6,Optionen!$N$6,IF(AD147=Optionen!$N$5,Leistungsübersicht!$D$10,IF(AD147=Optionen!$N$4,Leistungsübersicht!$D$10))))</f>
        <v/>
      </c>
      <c r="AF147" t="str">
        <f>IF(Y147="","",IF(AD147=Optionen!$N$4,Leistungsübersicht!$D$11))</f>
        <v/>
      </c>
      <c r="AG147" s="19" t="str">
        <f>_xlfn.IFNA(INDEX(Verteilungsschlüssel!$B$5:$V$35,MATCH('Leistungsübersicht - WIP'!AC147,Verteilungsschlüssel!$B$5:$B$35,0),MATCH('Leistungsübersicht - WIP'!AE147,Verteilungsschlüssel!$B$5:$V$5,0)),"")</f>
        <v/>
      </c>
    </row>
    <row r="148" spans="2:33" x14ac:dyDescent="0.3">
      <c r="B148">
        <v>143</v>
      </c>
      <c r="C148" t="e">
        <f>IF(Detaildaten!#REF!="","",Detaildaten!#REF!)</f>
        <v>#REF!</v>
      </c>
      <c r="D148" t="e">
        <f>IF(Detaildaten!#REF!="","",Detaildaten!#REF!)</f>
        <v>#REF!</v>
      </c>
      <c r="E148" t="e">
        <f>IF(Detaildaten!#REF!="","",Detaildaten!#REF!)</f>
        <v>#REF!</v>
      </c>
      <c r="G148" t="e">
        <f>CONCATENATE(Detaildaten!#REF!," [",Detaildaten!#REF!,"] ")</f>
        <v>#REF!</v>
      </c>
      <c r="H148" t="e">
        <f>IF(Detaildaten!#REF!="","",Detaildaten!#REF!)</f>
        <v>#REF!</v>
      </c>
      <c r="I148" t="e">
        <f>Detaildaten!#REF!</f>
        <v>#REF!</v>
      </c>
      <c r="J148" t="e">
        <f>IF(Detaildaten!#REF!="","",Detaildaten!#REF!)</f>
        <v>#REF!</v>
      </c>
      <c r="L148" t="e">
        <f t="shared" si="22"/>
        <v>#REF!</v>
      </c>
      <c r="M148" t="e">
        <f t="shared" si="23"/>
        <v>#REF!</v>
      </c>
      <c r="N148" t="e">
        <f t="shared" si="24"/>
        <v>#REF!</v>
      </c>
      <c r="O148" t="e">
        <f t="shared" si="25"/>
        <v>#REF!</v>
      </c>
      <c r="Q148">
        <f>COUNTIFS(Optionen!$T$3:$T$8,Leistungsübersicht!$D$9,Optionen!$U$3:$U$8,'Leistungsübersicht - WIP'!E148)</f>
        <v>0</v>
      </c>
      <c r="S148" t="e">
        <f t="shared" si="26"/>
        <v>#REF!</v>
      </c>
      <c r="T148" t="e">
        <f t="shared" si="27"/>
        <v>#REF!</v>
      </c>
      <c r="U148" t="e">
        <f t="shared" si="28"/>
        <v>#REF!</v>
      </c>
      <c r="V148" t="e">
        <f t="shared" si="29"/>
        <v>#REF!</v>
      </c>
      <c r="X148" t="e">
        <f t="shared" si="30"/>
        <v>#N/A</v>
      </c>
      <c r="Y148" t="str" cm="1">
        <f t="array" ref="Y148">IFERROR(INDEX($T$6:$T$305,MATCH(1,COUNTIF($Y$5:Y147,$T$6:$T$305)+($T$6:$T447&lt;&gt;"")*1,0)),"")</f>
        <v/>
      </c>
      <c r="Z148" t="e">
        <f t="shared" si="31"/>
        <v>#N/A</v>
      </c>
      <c r="AA148" t="e">
        <f t="shared" si="32"/>
        <v>#N/A</v>
      </c>
      <c r="AC148" t="str">
        <f>IF(Y148="","",VLOOKUP(Y148,Detaildaten!$F$8:$W$19,18,0))</f>
        <v/>
      </c>
      <c r="AD148" t="str">
        <f>IF(Y148="","",Leistungsübersicht!$D$9)</f>
        <v/>
      </c>
      <c r="AE148" t="str">
        <f>IF(Y148="","",IF(AD148=Optionen!$N$6,Optionen!$N$6,IF(AD148=Optionen!$N$5,Leistungsübersicht!$D$10,IF(AD148=Optionen!$N$4,Leistungsübersicht!$D$10))))</f>
        <v/>
      </c>
      <c r="AF148" t="str">
        <f>IF(Y148="","",IF(AD148=Optionen!$N$4,Leistungsübersicht!$D$11))</f>
        <v/>
      </c>
      <c r="AG148" s="19" t="str">
        <f>_xlfn.IFNA(INDEX(Verteilungsschlüssel!$B$5:$V$35,MATCH('Leistungsübersicht - WIP'!AC148,Verteilungsschlüssel!$B$5:$B$35,0),MATCH('Leistungsübersicht - WIP'!AE148,Verteilungsschlüssel!$B$5:$V$5,0)),"")</f>
        <v/>
      </c>
    </row>
    <row r="149" spans="2:33" x14ac:dyDescent="0.3">
      <c r="B149">
        <v>144</v>
      </c>
      <c r="C149" t="e">
        <f>IF(Detaildaten!#REF!="","",Detaildaten!#REF!)</f>
        <v>#REF!</v>
      </c>
      <c r="D149" t="e">
        <f>IF(Detaildaten!#REF!="","",Detaildaten!#REF!)</f>
        <v>#REF!</v>
      </c>
      <c r="E149" t="e">
        <f>IF(Detaildaten!#REF!="","",Detaildaten!#REF!)</f>
        <v>#REF!</v>
      </c>
      <c r="G149" t="e">
        <f>CONCATENATE(Detaildaten!#REF!," [",Detaildaten!#REF!,"] ")</f>
        <v>#REF!</v>
      </c>
      <c r="H149" t="e">
        <f>IF(Detaildaten!#REF!="","",Detaildaten!#REF!)</f>
        <v>#REF!</v>
      </c>
      <c r="I149" t="e">
        <f>Detaildaten!#REF!</f>
        <v>#REF!</v>
      </c>
      <c r="J149" t="e">
        <f>IF(Detaildaten!#REF!="","",Detaildaten!#REF!)</f>
        <v>#REF!</v>
      </c>
      <c r="L149" t="e">
        <f t="shared" si="22"/>
        <v>#REF!</v>
      </c>
      <c r="M149" t="e">
        <f t="shared" si="23"/>
        <v>#REF!</v>
      </c>
      <c r="N149" t="e">
        <f t="shared" si="24"/>
        <v>#REF!</v>
      </c>
      <c r="O149" t="e">
        <f t="shared" si="25"/>
        <v>#REF!</v>
      </c>
      <c r="Q149">
        <f>COUNTIFS(Optionen!$T$3:$T$8,Leistungsübersicht!$D$9,Optionen!$U$3:$U$8,'Leistungsübersicht - WIP'!E149)</f>
        <v>0</v>
      </c>
      <c r="S149" t="e">
        <f t="shared" si="26"/>
        <v>#REF!</v>
      </c>
      <c r="T149" t="e">
        <f t="shared" si="27"/>
        <v>#REF!</v>
      </c>
      <c r="U149" t="e">
        <f t="shared" si="28"/>
        <v>#REF!</v>
      </c>
      <c r="V149" t="e">
        <f t="shared" si="29"/>
        <v>#REF!</v>
      </c>
      <c r="X149" t="e">
        <f t="shared" si="30"/>
        <v>#N/A</v>
      </c>
      <c r="Y149" t="str" cm="1">
        <f t="array" ref="Y149">IFERROR(INDEX($T$6:$T$305,MATCH(1,COUNTIF($Y$5:Y148,$T$6:$T$305)+($T$6:$T448&lt;&gt;"")*1,0)),"")</f>
        <v/>
      </c>
      <c r="Z149" t="e">
        <f t="shared" si="31"/>
        <v>#N/A</v>
      </c>
      <c r="AA149" t="e">
        <f t="shared" si="32"/>
        <v>#N/A</v>
      </c>
      <c r="AC149" t="str">
        <f>IF(Y149="","",VLOOKUP(Y149,Detaildaten!$F$8:$W$19,18,0))</f>
        <v/>
      </c>
      <c r="AD149" t="str">
        <f>IF(Y149="","",Leistungsübersicht!$D$9)</f>
        <v/>
      </c>
      <c r="AE149" t="str">
        <f>IF(Y149="","",IF(AD149=Optionen!$N$6,Optionen!$N$6,IF(AD149=Optionen!$N$5,Leistungsübersicht!$D$10,IF(AD149=Optionen!$N$4,Leistungsübersicht!$D$10))))</f>
        <v/>
      </c>
      <c r="AF149" t="str">
        <f>IF(Y149="","",IF(AD149=Optionen!$N$4,Leistungsübersicht!$D$11))</f>
        <v/>
      </c>
      <c r="AG149" s="19" t="str">
        <f>_xlfn.IFNA(INDEX(Verteilungsschlüssel!$B$5:$V$35,MATCH('Leistungsübersicht - WIP'!AC149,Verteilungsschlüssel!$B$5:$B$35,0),MATCH('Leistungsübersicht - WIP'!AE149,Verteilungsschlüssel!$B$5:$V$5,0)),"")</f>
        <v/>
      </c>
    </row>
    <row r="150" spans="2:33" x14ac:dyDescent="0.3">
      <c r="B150">
        <v>145</v>
      </c>
      <c r="C150" t="e">
        <f>IF(Detaildaten!#REF!="","",Detaildaten!#REF!)</f>
        <v>#REF!</v>
      </c>
      <c r="D150" t="e">
        <f>IF(Detaildaten!#REF!="","",Detaildaten!#REF!)</f>
        <v>#REF!</v>
      </c>
      <c r="E150" t="e">
        <f>IF(Detaildaten!#REF!="","",Detaildaten!#REF!)</f>
        <v>#REF!</v>
      </c>
      <c r="G150" t="e">
        <f>CONCATENATE(Detaildaten!#REF!," [",Detaildaten!#REF!,"] ")</f>
        <v>#REF!</v>
      </c>
      <c r="H150" t="e">
        <f>IF(Detaildaten!#REF!="","",Detaildaten!#REF!)</f>
        <v>#REF!</v>
      </c>
      <c r="I150" t="e">
        <f>Detaildaten!#REF!</f>
        <v>#REF!</v>
      </c>
      <c r="J150" t="e">
        <f>IF(Detaildaten!#REF!="","",Detaildaten!#REF!)</f>
        <v>#REF!</v>
      </c>
      <c r="L150" t="e">
        <f t="shared" si="22"/>
        <v>#REF!</v>
      </c>
      <c r="M150" t="e">
        <f t="shared" si="23"/>
        <v>#REF!</v>
      </c>
      <c r="N150" t="e">
        <f t="shared" si="24"/>
        <v>#REF!</v>
      </c>
      <c r="O150" t="e">
        <f t="shared" si="25"/>
        <v>#REF!</v>
      </c>
      <c r="Q150">
        <f>COUNTIFS(Optionen!$T$3:$T$8,Leistungsübersicht!$D$9,Optionen!$U$3:$U$8,'Leistungsübersicht - WIP'!E150)</f>
        <v>0</v>
      </c>
      <c r="S150" t="e">
        <f t="shared" si="26"/>
        <v>#REF!</v>
      </c>
      <c r="T150" t="e">
        <f t="shared" si="27"/>
        <v>#REF!</v>
      </c>
      <c r="U150" t="e">
        <f t="shared" si="28"/>
        <v>#REF!</v>
      </c>
      <c r="V150" t="e">
        <f t="shared" si="29"/>
        <v>#REF!</v>
      </c>
      <c r="X150" t="e">
        <f t="shared" si="30"/>
        <v>#N/A</v>
      </c>
      <c r="Y150" t="str" cm="1">
        <f t="array" ref="Y150">IFERROR(INDEX($T$6:$T$305,MATCH(1,COUNTIF($Y$5:Y149,$T$6:$T$305)+($T$6:$T449&lt;&gt;"")*1,0)),"")</f>
        <v/>
      </c>
      <c r="Z150" t="e">
        <f t="shared" si="31"/>
        <v>#N/A</v>
      </c>
      <c r="AA150" t="e">
        <f t="shared" si="32"/>
        <v>#N/A</v>
      </c>
      <c r="AC150" t="str">
        <f>IF(Y150="","",VLOOKUP(Y150,Detaildaten!$F$8:$W$19,18,0))</f>
        <v/>
      </c>
      <c r="AD150" t="str">
        <f>IF(Y150="","",Leistungsübersicht!$D$9)</f>
        <v/>
      </c>
      <c r="AE150" t="str">
        <f>IF(Y150="","",IF(AD150=Optionen!$N$6,Optionen!$N$6,IF(AD150=Optionen!$N$5,Leistungsübersicht!$D$10,IF(AD150=Optionen!$N$4,Leistungsübersicht!$D$10))))</f>
        <v/>
      </c>
      <c r="AF150" t="str">
        <f>IF(Y150="","",IF(AD150=Optionen!$N$4,Leistungsübersicht!$D$11))</f>
        <v/>
      </c>
      <c r="AG150" s="19" t="str">
        <f>_xlfn.IFNA(INDEX(Verteilungsschlüssel!$B$5:$V$35,MATCH('Leistungsübersicht - WIP'!AC150,Verteilungsschlüssel!$B$5:$B$35,0),MATCH('Leistungsübersicht - WIP'!AE150,Verteilungsschlüssel!$B$5:$V$5,0)),"")</f>
        <v/>
      </c>
    </row>
    <row r="151" spans="2:33" x14ac:dyDescent="0.3">
      <c r="B151">
        <v>146</v>
      </c>
      <c r="C151" t="e">
        <f>IF(Detaildaten!#REF!="","",Detaildaten!#REF!)</f>
        <v>#REF!</v>
      </c>
      <c r="D151" t="e">
        <f>IF(Detaildaten!#REF!="","",Detaildaten!#REF!)</f>
        <v>#REF!</v>
      </c>
      <c r="E151" t="e">
        <f>IF(Detaildaten!#REF!="","",Detaildaten!#REF!)</f>
        <v>#REF!</v>
      </c>
      <c r="G151" t="e">
        <f>CONCATENATE(Detaildaten!#REF!," [",Detaildaten!#REF!,"] ")</f>
        <v>#REF!</v>
      </c>
      <c r="H151" t="e">
        <f>IF(Detaildaten!#REF!="","",Detaildaten!#REF!)</f>
        <v>#REF!</v>
      </c>
      <c r="I151" t="e">
        <f>Detaildaten!#REF!</f>
        <v>#REF!</v>
      </c>
      <c r="J151" t="e">
        <f>IF(Detaildaten!#REF!="","",Detaildaten!#REF!)</f>
        <v>#REF!</v>
      </c>
      <c r="L151" t="e">
        <f t="shared" si="22"/>
        <v>#REF!</v>
      </c>
      <c r="M151" t="e">
        <f t="shared" si="23"/>
        <v>#REF!</v>
      </c>
      <c r="N151" t="e">
        <f t="shared" si="24"/>
        <v>#REF!</v>
      </c>
      <c r="O151" t="e">
        <f t="shared" si="25"/>
        <v>#REF!</v>
      </c>
      <c r="Q151">
        <f>COUNTIFS(Optionen!$T$3:$T$8,Leistungsübersicht!$D$9,Optionen!$U$3:$U$8,'Leistungsübersicht - WIP'!E151)</f>
        <v>0</v>
      </c>
      <c r="S151" t="e">
        <f t="shared" si="26"/>
        <v>#REF!</v>
      </c>
      <c r="T151" t="e">
        <f t="shared" si="27"/>
        <v>#REF!</v>
      </c>
      <c r="U151" t="e">
        <f t="shared" si="28"/>
        <v>#REF!</v>
      </c>
      <c r="V151" t="e">
        <f t="shared" si="29"/>
        <v>#REF!</v>
      </c>
      <c r="X151" t="e">
        <f t="shared" si="30"/>
        <v>#N/A</v>
      </c>
      <c r="Y151" t="str" cm="1">
        <f t="array" ref="Y151">IFERROR(INDEX($T$6:$T$305,MATCH(1,COUNTIF($Y$5:Y150,$T$6:$T$305)+($T$6:$T450&lt;&gt;"")*1,0)),"")</f>
        <v/>
      </c>
      <c r="Z151" t="e">
        <f t="shared" si="31"/>
        <v>#N/A</v>
      </c>
      <c r="AA151" t="e">
        <f t="shared" si="32"/>
        <v>#N/A</v>
      </c>
      <c r="AC151" t="str">
        <f>IF(Y151="","",VLOOKUP(Y151,Detaildaten!$F$8:$W$19,18,0))</f>
        <v/>
      </c>
      <c r="AD151" t="str">
        <f>IF(Y151="","",Leistungsübersicht!$D$9)</f>
        <v/>
      </c>
      <c r="AE151" t="str">
        <f>IF(Y151="","",IF(AD151=Optionen!$N$6,Optionen!$N$6,IF(AD151=Optionen!$N$5,Leistungsübersicht!$D$10,IF(AD151=Optionen!$N$4,Leistungsübersicht!$D$10))))</f>
        <v/>
      </c>
      <c r="AF151" t="str">
        <f>IF(Y151="","",IF(AD151=Optionen!$N$4,Leistungsübersicht!$D$11))</f>
        <v/>
      </c>
      <c r="AG151" s="19" t="str">
        <f>_xlfn.IFNA(INDEX(Verteilungsschlüssel!$B$5:$V$35,MATCH('Leistungsübersicht - WIP'!AC151,Verteilungsschlüssel!$B$5:$B$35,0),MATCH('Leistungsübersicht - WIP'!AE151,Verteilungsschlüssel!$B$5:$V$5,0)),"")</f>
        <v/>
      </c>
    </row>
    <row r="152" spans="2:33" x14ac:dyDescent="0.3">
      <c r="B152">
        <v>147</v>
      </c>
      <c r="C152" t="e">
        <f>IF(Detaildaten!#REF!="","",Detaildaten!#REF!)</f>
        <v>#REF!</v>
      </c>
      <c r="D152" t="e">
        <f>IF(Detaildaten!#REF!="","",Detaildaten!#REF!)</f>
        <v>#REF!</v>
      </c>
      <c r="E152" t="e">
        <f>IF(Detaildaten!#REF!="","",Detaildaten!#REF!)</f>
        <v>#REF!</v>
      </c>
      <c r="G152" t="e">
        <f>CONCATENATE(Detaildaten!#REF!," [",Detaildaten!#REF!,"] ")</f>
        <v>#REF!</v>
      </c>
      <c r="H152" t="e">
        <f>IF(Detaildaten!#REF!="","",Detaildaten!#REF!)</f>
        <v>#REF!</v>
      </c>
      <c r="I152" t="e">
        <f>Detaildaten!#REF!</f>
        <v>#REF!</v>
      </c>
      <c r="J152" t="e">
        <f>IF(Detaildaten!#REF!="","",Detaildaten!#REF!)</f>
        <v>#REF!</v>
      </c>
      <c r="L152" t="e">
        <f t="shared" si="22"/>
        <v>#REF!</v>
      </c>
      <c r="M152" t="e">
        <f t="shared" si="23"/>
        <v>#REF!</v>
      </c>
      <c r="N152" t="e">
        <f t="shared" si="24"/>
        <v>#REF!</v>
      </c>
      <c r="O152" t="e">
        <f t="shared" si="25"/>
        <v>#REF!</v>
      </c>
      <c r="Q152">
        <f>COUNTIFS(Optionen!$T$3:$T$8,Leistungsübersicht!$D$9,Optionen!$U$3:$U$8,'Leistungsübersicht - WIP'!E152)</f>
        <v>0</v>
      </c>
      <c r="S152" t="e">
        <f t="shared" si="26"/>
        <v>#REF!</v>
      </c>
      <c r="T152" t="e">
        <f t="shared" si="27"/>
        <v>#REF!</v>
      </c>
      <c r="U152" t="e">
        <f t="shared" si="28"/>
        <v>#REF!</v>
      </c>
      <c r="V152" t="e">
        <f t="shared" si="29"/>
        <v>#REF!</v>
      </c>
      <c r="X152" t="e">
        <f t="shared" si="30"/>
        <v>#N/A</v>
      </c>
      <c r="Y152" t="str" cm="1">
        <f t="array" ref="Y152">IFERROR(INDEX($T$6:$T$305,MATCH(1,COUNTIF($Y$5:Y151,$T$6:$T$305)+($T$6:$T451&lt;&gt;"")*1,0)),"")</f>
        <v/>
      </c>
      <c r="Z152" t="e">
        <f t="shared" si="31"/>
        <v>#N/A</v>
      </c>
      <c r="AA152" t="e">
        <f t="shared" si="32"/>
        <v>#N/A</v>
      </c>
      <c r="AC152" t="str">
        <f>IF(Y152="","",VLOOKUP(Y152,Detaildaten!$F$8:$W$19,18,0))</f>
        <v/>
      </c>
      <c r="AD152" t="str">
        <f>IF(Y152="","",Leistungsübersicht!$D$9)</f>
        <v/>
      </c>
      <c r="AE152" t="str">
        <f>IF(Y152="","",IF(AD152=Optionen!$N$6,Optionen!$N$6,IF(AD152=Optionen!$N$5,Leistungsübersicht!$D$10,IF(AD152=Optionen!$N$4,Leistungsübersicht!$D$10))))</f>
        <v/>
      </c>
      <c r="AF152" t="str">
        <f>IF(Y152="","",IF(AD152=Optionen!$N$4,Leistungsübersicht!$D$11))</f>
        <v/>
      </c>
      <c r="AG152" s="19" t="str">
        <f>_xlfn.IFNA(INDEX(Verteilungsschlüssel!$B$5:$V$35,MATCH('Leistungsübersicht - WIP'!AC152,Verteilungsschlüssel!$B$5:$B$35,0),MATCH('Leistungsübersicht - WIP'!AE152,Verteilungsschlüssel!$B$5:$V$5,0)),"")</f>
        <v/>
      </c>
    </row>
    <row r="153" spans="2:33" x14ac:dyDescent="0.3">
      <c r="B153">
        <v>148</v>
      </c>
      <c r="C153" t="e">
        <f>IF(Detaildaten!#REF!="","",Detaildaten!#REF!)</f>
        <v>#REF!</v>
      </c>
      <c r="D153" t="e">
        <f>IF(Detaildaten!#REF!="","",Detaildaten!#REF!)</f>
        <v>#REF!</v>
      </c>
      <c r="E153" t="e">
        <f>IF(Detaildaten!#REF!="","",Detaildaten!#REF!)</f>
        <v>#REF!</v>
      </c>
      <c r="G153" t="e">
        <f>CONCATENATE(Detaildaten!#REF!," [",Detaildaten!#REF!,"] ")</f>
        <v>#REF!</v>
      </c>
      <c r="H153" t="e">
        <f>IF(Detaildaten!#REF!="","",Detaildaten!#REF!)</f>
        <v>#REF!</v>
      </c>
      <c r="I153" t="e">
        <f>Detaildaten!#REF!</f>
        <v>#REF!</v>
      </c>
      <c r="J153" t="e">
        <f>IF(Detaildaten!#REF!="","",Detaildaten!#REF!)</f>
        <v>#REF!</v>
      </c>
      <c r="L153" t="e">
        <f t="shared" si="22"/>
        <v>#REF!</v>
      </c>
      <c r="M153" t="e">
        <f t="shared" si="23"/>
        <v>#REF!</v>
      </c>
      <c r="N153" t="e">
        <f t="shared" si="24"/>
        <v>#REF!</v>
      </c>
      <c r="O153" t="e">
        <f t="shared" si="25"/>
        <v>#REF!</v>
      </c>
      <c r="Q153">
        <f>COUNTIFS(Optionen!$T$3:$T$8,Leistungsübersicht!$D$9,Optionen!$U$3:$U$8,'Leistungsübersicht - WIP'!E153)</f>
        <v>0</v>
      </c>
      <c r="S153" t="e">
        <f t="shared" si="26"/>
        <v>#REF!</v>
      </c>
      <c r="T153" t="e">
        <f t="shared" si="27"/>
        <v>#REF!</v>
      </c>
      <c r="U153" t="e">
        <f t="shared" si="28"/>
        <v>#REF!</v>
      </c>
      <c r="V153" t="e">
        <f t="shared" si="29"/>
        <v>#REF!</v>
      </c>
      <c r="X153" t="e">
        <f t="shared" si="30"/>
        <v>#N/A</v>
      </c>
      <c r="Y153" t="str" cm="1">
        <f t="array" ref="Y153">IFERROR(INDEX($T$6:$T$305,MATCH(1,COUNTIF($Y$5:Y152,$T$6:$T$305)+($T$6:$T452&lt;&gt;"")*1,0)),"")</f>
        <v/>
      </c>
      <c r="Z153" t="e">
        <f t="shared" si="31"/>
        <v>#N/A</v>
      </c>
      <c r="AA153" t="e">
        <f t="shared" si="32"/>
        <v>#N/A</v>
      </c>
      <c r="AC153" t="str">
        <f>IF(Y153="","",VLOOKUP(Y153,Detaildaten!$F$8:$W$19,18,0))</f>
        <v/>
      </c>
      <c r="AD153" t="str">
        <f>IF(Y153="","",Leistungsübersicht!$D$9)</f>
        <v/>
      </c>
      <c r="AE153" t="str">
        <f>IF(Y153="","",IF(AD153=Optionen!$N$6,Optionen!$N$6,IF(AD153=Optionen!$N$5,Leistungsübersicht!$D$10,IF(AD153=Optionen!$N$4,Leistungsübersicht!$D$10))))</f>
        <v/>
      </c>
      <c r="AF153" t="str">
        <f>IF(Y153="","",IF(AD153=Optionen!$N$4,Leistungsübersicht!$D$11))</f>
        <v/>
      </c>
      <c r="AG153" s="19" t="str">
        <f>_xlfn.IFNA(INDEX(Verteilungsschlüssel!$B$5:$V$35,MATCH('Leistungsübersicht - WIP'!AC153,Verteilungsschlüssel!$B$5:$B$35,0),MATCH('Leistungsübersicht - WIP'!AE153,Verteilungsschlüssel!$B$5:$V$5,0)),"")</f>
        <v/>
      </c>
    </row>
    <row r="154" spans="2:33" x14ac:dyDescent="0.3">
      <c r="B154">
        <v>149</v>
      </c>
      <c r="C154" t="e">
        <f>IF(Detaildaten!#REF!="","",Detaildaten!#REF!)</f>
        <v>#REF!</v>
      </c>
      <c r="D154" t="e">
        <f>IF(Detaildaten!#REF!="","",Detaildaten!#REF!)</f>
        <v>#REF!</v>
      </c>
      <c r="E154" t="e">
        <f>IF(Detaildaten!#REF!="","",Detaildaten!#REF!)</f>
        <v>#REF!</v>
      </c>
      <c r="G154" t="e">
        <f>CONCATENATE(Detaildaten!#REF!," [",Detaildaten!#REF!,"] ")</f>
        <v>#REF!</v>
      </c>
      <c r="H154" t="e">
        <f>IF(Detaildaten!#REF!="","",Detaildaten!#REF!)</f>
        <v>#REF!</v>
      </c>
      <c r="I154" t="e">
        <f>Detaildaten!#REF!</f>
        <v>#REF!</v>
      </c>
      <c r="J154" t="e">
        <f>IF(Detaildaten!#REF!="","",Detaildaten!#REF!)</f>
        <v>#REF!</v>
      </c>
      <c r="L154" t="e">
        <f t="shared" si="22"/>
        <v>#REF!</v>
      </c>
      <c r="M154" t="e">
        <f t="shared" si="23"/>
        <v>#REF!</v>
      </c>
      <c r="N154" t="e">
        <f t="shared" si="24"/>
        <v>#REF!</v>
      </c>
      <c r="O154" t="e">
        <f t="shared" si="25"/>
        <v>#REF!</v>
      </c>
      <c r="Q154">
        <f>COUNTIFS(Optionen!$T$3:$T$8,Leistungsübersicht!$D$9,Optionen!$U$3:$U$8,'Leistungsübersicht - WIP'!E154)</f>
        <v>0</v>
      </c>
      <c r="S154" t="e">
        <f t="shared" si="26"/>
        <v>#REF!</v>
      </c>
      <c r="T154" t="e">
        <f t="shared" si="27"/>
        <v>#REF!</v>
      </c>
      <c r="U154" t="e">
        <f t="shared" si="28"/>
        <v>#REF!</v>
      </c>
      <c r="V154" t="e">
        <f t="shared" si="29"/>
        <v>#REF!</v>
      </c>
      <c r="X154" t="e">
        <f t="shared" si="30"/>
        <v>#N/A</v>
      </c>
      <c r="Y154" t="str" cm="1">
        <f t="array" ref="Y154">IFERROR(INDEX($T$6:$T$305,MATCH(1,COUNTIF($Y$5:Y153,$T$6:$T$305)+($T$6:$T453&lt;&gt;"")*1,0)),"")</f>
        <v/>
      </c>
      <c r="Z154" t="e">
        <f t="shared" si="31"/>
        <v>#N/A</v>
      </c>
      <c r="AA154" t="e">
        <f t="shared" si="32"/>
        <v>#N/A</v>
      </c>
      <c r="AC154" t="str">
        <f>IF(Y154="","",VLOOKUP(Y154,Detaildaten!$F$8:$W$19,18,0))</f>
        <v/>
      </c>
      <c r="AD154" t="str">
        <f>IF(Y154="","",Leistungsübersicht!$D$9)</f>
        <v/>
      </c>
      <c r="AE154" t="str">
        <f>IF(Y154="","",IF(AD154=Optionen!$N$6,Optionen!$N$6,IF(AD154=Optionen!$N$5,Leistungsübersicht!$D$10,IF(AD154=Optionen!$N$4,Leistungsübersicht!$D$10))))</f>
        <v/>
      </c>
      <c r="AF154" t="str">
        <f>IF(Y154="","",IF(AD154=Optionen!$N$4,Leistungsübersicht!$D$11))</f>
        <v/>
      </c>
      <c r="AG154" s="19" t="str">
        <f>_xlfn.IFNA(INDEX(Verteilungsschlüssel!$B$5:$V$35,MATCH('Leistungsübersicht - WIP'!AC154,Verteilungsschlüssel!$B$5:$B$35,0),MATCH('Leistungsübersicht - WIP'!AE154,Verteilungsschlüssel!$B$5:$V$5,0)),"")</f>
        <v/>
      </c>
    </row>
    <row r="155" spans="2:33" x14ac:dyDescent="0.3">
      <c r="B155">
        <v>150</v>
      </c>
      <c r="C155" t="e">
        <f>IF(Detaildaten!#REF!="","",Detaildaten!#REF!)</f>
        <v>#REF!</v>
      </c>
      <c r="D155" t="e">
        <f>IF(Detaildaten!#REF!="","",Detaildaten!#REF!)</f>
        <v>#REF!</v>
      </c>
      <c r="E155" t="e">
        <f>IF(Detaildaten!#REF!="","",Detaildaten!#REF!)</f>
        <v>#REF!</v>
      </c>
      <c r="G155" t="e">
        <f>CONCATENATE(Detaildaten!#REF!," [",Detaildaten!#REF!,"] ")</f>
        <v>#REF!</v>
      </c>
      <c r="H155" t="e">
        <f>IF(Detaildaten!#REF!="","",Detaildaten!#REF!)</f>
        <v>#REF!</v>
      </c>
      <c r="I155" t="e">
        <f>Detaildaten!#REF!</f>
        <v>#REF!</v>
      </c>
      <c r="J155" t="e">
        <f>IF(Detaildaten!#REF!="","",Detaildaten!#REF!)</f>
        <v>#REF!</v>
      </c>
      <c r="L155" t="e">
        <f t="shared" si="22"/>
        <v>#REF!</v>
      </c>
      <c r="M155" t="e">
        <f t="shared" si="23"/>
        <v>#REF!</v>
      </c>
      <c r="N155" t="e">
        <f t="shared" si="24"/>
        <v>#REF!</v>
      </c>
      <c r="O155" t="e">
        <f t="shared" si="25"/>
        <v>#REF!</v>
      </c>
      <c r="Q155">
        <f>COUNTIFS(Optionen!$T$3:$T$8,Leistungsübersicht!$D$9,Optionen!$U$3:$U$8,'Leistungsübersicht - WIP'!E155)</f>
        <v>0</v>
      </c>
      <c r="S155" t="e">
        <f t="shared" si="26"/>
        <v>#REF!</v>
      </c>
      <c r="T155" t="e">
        <f t="shared" si="27"/>
        <v>#REF!</v>
      </c>
      <c r="U155" t="e">
        <f t="shared" si="28"/>
        <v>#REF!</v>
      </c>
      <c r="V155" t="e">
        <f t="shared" si="29"/>
        <v>#REF!</v>
      </c>
      <c r="X155" t="e">
        <f t="shared" si="30"/>
        <v>#N/A</v>
      </c>
      <c r="Y155" t="str" cm="1">
        <f t="array" ref="Y155">IFERROR(INDEX($T$6:$T$305,MATCH(1,COUNTIF($Y$5:Y154,$T$6:$T$305)+($T$6:$T454&lt;&gt;"")*1,0)),"")</f>
        <v/>
      </c>
      <c r="Z155" t="e">
        <f t="shared" si="31"/>
        <v>#N/A</v>
      </c>
      <c r="AA155" t="e">
        <f t="shared" si="32"/>
        <v>#N/A</v>
      </c>
      <c r="AC155" t="str">
        <f>IF(Y155="","",VLOOKUP(Y155,Detaildaten!$F$8:$W$19,18,0))</f>
        <v/>
      </c>
      <c r="AD155" t="str">
        <f>IF(Y155="","",Leistungsübersicht!$D$9)</f>
        <v/>
      </c>
      <c r="AE155" t="str">
        <f>IF(Y155="","",IF(AD155=Optionen!$N$6,Optionen!$N$6,IF(AD155=Optionen!$N$5,Leistungsübersicht!$D$10,IF(AD155=Optionen!$N$4,Leistungsübersicht!$D$10))))</f>
        <v/>
      </c>
      <c r="AF155" t="str">
        <f>IF(Y155="","",IF(AD155=Optionen!$N$4,Leistungsübersicht!$D$11))</f>
        <v/>
      </c>
      <c r="AG155" s="19" t="str">
        <f>_xlfn.IFNA(INDEX(Verteilungsschlüssel!$B$5:$V$35,MATCH('Leistungsübersicht - WIP'!AC155,Verteilungsschlüssel!$B$5:$B$35,0),MATCH('Leistungsübersicht - WIP'!AE155,Verteilungsschlüssel!$B$5:$V$5,0)),"")</f>
        <v/>
      </c>
    </row>
    <row r="156" spans="2:33" x14ac:dyDescent="0.3">
      <c r="B156">
        <v>151</v>
      </c>
      <c r="C156" t="e">
        <f>IF(Detaildaten!#REF!="","",Detaildaten!#REF!)</f>
        <v>#REF!</v>
      </c>
      <c r="D156" t="e">
        <f>IF(Detaildaten!#REF!="","",Detaildaten!#REF!)</f>
        <v>#REF!</v>
      </c>
      <c r="E156" t="e">
        <f>IF(Detaildaten!#REF!="","",Detaildaten!#REF!)</f>
        <v>#REF!</v>
      </c>
      <c r="G156" t="e">
        <f>CONCATENATE(Detaildaten!#REF!," [",Detaildaten!#REF!,"] ")</f>
        <v>#REF!</v>
      </c>
      <c r="H156" t="e">
        <f>IF(Detaildaten!#REF!="","",Detaildaten!#REF!)</f>
        <v>#REF!</v>
      </c>
      <c r="I156" t="e">
        <f>Detaildaten!#REF!</f>
        <v>#REF!</v>
      </c>
      <c r="J156" t="e">
        <f>IF(Detaildaten!#REF!="","",Detaildaten!#REF!)</f>
        <v>#REF!</v>
      </c>
      <c r="L156" t="e">
        <f t="shared" si="22"/>
        <v>#REF!</v>
      </c>
      <c r="M156" t="e">
        <f t="shared" si="23"/>
        <v>#REF!</v>
      </c>
      <c r="N156" t="e">
        <f t="shared" si="24"/>
        <v>#REF!</v>
      </c>
      <c r="O156" t="e">
        <f t="shared" si="25"/>
        <v>#REF!</v>
      </c>
      <c r="Q156">
        <f>COUNTIFS(Optionen!$T$3:$T$8,Leistungsübersicht!$D$9,Optionen!$U$3:$U$8,'Leistungsübersicht - WIP'!E156)</f>
        <v>0</v>
      </c>
      <c r="S156" t="e">
        <f t="shared" si="26"/>
        <v>#REF!</v>
      </c>
      <c r="T156" t="e">
        <f t="shared" si="27"/>
        <v>#REF!</v>
      </c>
      <c r="U156" t="e">
        <f t="shared" si="28"/>
        <v>#REF!</v>
      </c>
      <c r="V156" t="e">
        <f t="shared" si="29"/>
        <v>#REF!</v>
      </c>
      <c r="X156" t="e">
        <f t="shared" si="30"/>
        <v>#N/A</v>
      </c>
      <c r="Y156" t="str" cm="1">
        <f t="array" ref="Y156">IFERROR(INDEX($T$6:$T$305,MATCH(1,COUNTIF($Y$5:Y155,$T$6:$T$305)+($T$6:$T455&lt;&gt;"")*1,0)),"")</f>
        <v/>
      </c>
      <c r="Z156" t="e">
        <f t="shared" si="31"/>
        <v>#N/A</v>
      </c>
      <c r="AA156" t="e">
        <f t="shared" si="32"/>
        <v>#N/A</v>
      </c>
      <c r="AC156" t="str">
        <f>IF(Y156="","",VLOOKUP(Y156,Detaildaten!$F$8:$W$19,18,0))</f>
        <v/>
      </c>
      <c r="AD156" t="str">
        <f>IF(Y156="","",Leistungsübersicht!$D$9)</f>
        <v/>
      </c>
      <c r="AE156" t="str">
        <f>IF(Y156="","",IF(AD156=Optionen!$N$6,Optionen!$N$6,IF(AD156=Optionen!$N$5,Leistungsübersicht!$D$10,IF(AD156=Optionen!$N$4,Leistungsübersicht!$D$10))))</f>
        <v/>
      </c>
      <c r="AF156" t="str">
        <f>IF(Y156="","",IF(AD156=Optionen!$N$4,Leistungsübersicht!$D$11))</f>
        <v/>
      </c>
      <c r="AG156" s="19" t="str">
        <f>_xlfn.IFNA(INDEX(Verteilungsschlüssel!$B$5:$V$35,MATCH('Leistungsübersicht - WIP'!AC156,Verteilungsschlüssel!$B$5:$B$35,0),MATCH('Leistungsübersicht - WIP'!AE156,Verteilungsschlüssel!$B$5:$V$5,0)),"")</f>
        <v/>
      </c>
    </row>
    <row r="157" spans="2:33" x14ac:dyDescent="0.3">
      <c r="B157">
        <v>152</v>
      </c>
      <c r="C157" t="e">
        <f>IF(Detaildaten!#REF!="","",Detaildaten!#REF!)</f>
        <v>#REF!</v>
      </c>
      <c r="D157" t="e">
        <f>IF(Detaildaten!#REF!="","",Detaildaten!#REF!)</f>
        <v>#REF!</v>
      </c>
      <c r="E157" t="e">
        <f>IF(Detaildaten!#REF!="","",Detaildaten!#REF!)</f>
        <v>#REF!</v>
      </c>
      <c r="G157" t="e">
        <f>CONCATENATE(Detaildaten!#REF!," [",Detaildaten!#REF!,"] ")</f>
        <v>#REF!</v>
      </c>
      <c r="H157" t="e">
        <f>IF(Detaildaten!#REF!="","",Detaildaten!#REF!)</f>
        <v>#REF!</v>
      </c>
      <c r="I157" t="e">
        <f>Detaildaten!#REF!</f>
        <v>#REF!</v>
      </c>
      <c r="J157" t="e">
        <f>IF(Detaildaten!#REF!="","",Detaildaten!#REF!)</f>
        <v>#REF!</v>
      </c>
      <c r="L157" t="e">
        <f t="shared" si="22"/>
        <v>#REF!</v>
      </c>
      <c r="M157" t="e">
        <f t="shared" si="23"/>
        <v>#REF!</v>
      </c>
      <c r="N157" t="e">
        <f t="shared" si="24"/>
        <v>#REF!</v>
      </c>
      <c r="O157" t="e">
        <f t="shared" si="25"/>
        <v>#REF!</v>
      </c>
      <c r="Q157">
        <f>COUNTIFS(Optionen!$T$3:$T$8,Leistungsübersicht!$D$9,Optionen!$U$3:$U$8,'Leistungsübersicht - WIP'!E157)</f>
        <v>0</v>
      </c>
      <c r="S157" t="e">
        <f t="shared" si="26"/>
        <v>#REF!</v>
      </c>
      <c r="T157" t="e">
        <f t="shared" si="27"/>
        <v>#REF!</v>
      </c>
      <c r="U157" t="e">
        <f t="shared" si="28"/>
        <v>#REF!</v>
      </c>
      <c r="V157" t="e">
        <f t="shared" si="29"/>
        <v>#REF!</v>
      </c>
      <c r="X157" t="e">
        <f t="shared" si="30"/>
        <v>#N/A</v>
      </c>
      <c r="Y157" t="str" cm="1">
        <f t="array" ref="Y157">IFERROR(INDEX($T$6:$T$305,MATCH(1,COUNTIF($Y$5:Y156,$T$6:$T$305)+($T$6:$T456&lt;&gt;"")*1,0)),"")</f>
        <v/>
      </c>
      <c r="Z157" t="e">
        <f t="shared" si="31"/>
        <v>#N/A</v>
      </c>
      <c r="AA157" t="e">
        <f t="shared" si="32"/>
        <v>#N/A</v>
      </c>
      <c r="AC157" t="str">
        <f>IF(Y157="","",VLOOKUP(Y157,Detaildaten!$F$8:$W$19,18,0))</f>
        <v/>
      </c>
      <c r="AD157" t="str">
        <f>IF(Y157="","",Leistungsübersicht!$D$9)</f>
        <v/>
      </c>
      <c r="AE157" t="str">
        <f>IF(Y157="","",IF(AD157=Optionen!$N$6,Optionen!$N$6,IF(AD157=Optionen!$N$5,Leistungsübersicht!$D$10,IF(AD157=Optionen!$N$4,Leistungsübersicht!$D$10))))</f>
        <v/>
      </c>
      <c r="AF157" t="str">
        <f>IF(Y157="","",IF(AD157=Optionen!$N$4,Leistungsübersicht!$D$11))</f>
        <v/>
      </c>
      <c r="AG157" s="19" t="str">
        <f>_xlfn.IFNA(INDEX(Verteilungsschlüssel!$B$5:$V$35,MATCH('Leistungsübersicht - WIP'!AC157,Verteilungsschlüssel!$B$5:$B$35,0),MATCH('Leistungsübersicht - WIP'!AE157,Verteilungsschlüssel!$B$5:$V$5,0)),"")</f>
        <v/>
      </c>
    </row>
    <row r="158" spans="2:33" x14ac:dyDescent="0.3">
      <c r="B158">
        <v>153</v>
      </c>
      <c r="C158" t="e">
        <f>IF(Detaildaten!#REF!="","",Detaildaten!#REF!)</f>
        <v>#REF!</v>
      </c>
      <c r="D158" t="e">
        <f>IF(Detaildaten!#REF!="","",Detaildaten!#REF!)</f>
        <v>#REF!</v>
      </c>
      <c r="E158" t="e">
        <f>IF(Detaildaten!#REF!="","",Detaildaten!#REF!)</f>
        <v>#REF!</v>
      </c>
      <c r="G158" t="e">
        <f>CONCATENATE(Detaildaten!#REF!," [",Detaildaten!#REF!,"] ")</f>
        <v>#REF!</v>
      </c>
      <c r="H158" t="e">
        <f>IF(Detaildaten!#REF!="","",Detaildaten!#REF!)</f>
        <v>#REF!</v>
      </c>
      <c r="I158" t="e">
        <f>Detaildaten!#REF!</f>
        <v>#REF!</v>
      </c>
      <c r="J158" t="e">
        <f>IF(Detaildaten!#REF!="","",Detaildaten!#REF!)</f>
        <v>#REF!</v>
      </c>
      <c r="L158" t="e">
        <f t="shared" si="22"/>
        <v>#REF!</v>
      </c>
      <c r="M158" t="e">
        <f t="shared" si="23"/>
        <v>#REF!</v>
      </c>
      <c r="N158" t="e">
        <f t="shared" si="24"/>
        <v>#REF!</v>
      </c>
      <c r="O158" t="e">
        <f t="shared" si="25"/>
        <v>#REF!</v>
      </c>
      <c r="Q158">
        <f>COUNTIFS(Optionen!$T$3:$T$8,Leistungsübersicht!$D$9,Optionen!$U$3:$U$8,'Leistungsübersicht - WIP'!E158)</f>
        <v>0</v>
      </c>
      <c r="S158" t="e">
        <f t="shared" si="26"/>
        <v>#REF!</v>
      </c>
      <c r="T158" t="e">
        <f t="shared" si="27"/>
        <v>#REF!</v>
      </c>
      <c r="U158" t="e">
        <f t="shared" si="28"/>
        <v>#REF!</v>
      </c>
      <c r="V158" t="e">
        <f t="shared" si="29"/>
        <v>#REF!</v>
      </c>
      <c r="X158" t="e">
        <f t="shared" si="30"/>
        <v>#N/A</v>
      </c>
      <c r="Y158" t="str" cm="1">
        <f t="array" ref="Y158">IFERROR(INDEX($T$6:$T$305,MATCH(1,COUNTIF($Y$5:Y157,$T$6:$T$305)+($T$6:$T457&lt;&gt;"")*1,0)),"")</f>
        <v/>
      </c>
      <c r="Z158" t="e">
        <f t="shared" si="31"/>
        <v>#N/A</v>
      </c>
      <c r="AA158" t="e">
        <f t="shared" si="32"/>
        <v>#N/A</v>
      </c>
      <c r="AC158" t="str">
        <f>IF(Y158="","",VLOOKUP(Y158,Detaildaten!$F$8:$W$19,18,0))</f>
        <v/>
      </c>
      <c r="AD158" t="str">
        <f>IF(Y158="","",Leistungsübersicht!$D$9)</f>
        <v/>
      </c>
      <c r="AE158" t="str">
        <f>IF(Y158="","",IF(AD158=Optionen!$N$6,Optionen!$N$6,IF(AD158=Optionen!$N$5,Leistungsübersicht!$D$10,IF(AD158=Optionen!$N$4,Leistungsübersicht!$D$10))))</f>
        <v/>
      </c>
      <c r="AF158" t="str">
        <f>IF(Y158="","",IF(AD158=Optionen!$N$4,Leistungsübersicht!$D$11))</f>
        <v/>
      </c>
      <c r="AG158" s="19" t="str">
        <f>_xlfn.IFNA(INDEX(Verteilungsschlüssel!$B$5:$V$35,MATCH('Leistungsübersicht - WIP'!AC158,Verteilungsschlüssel!$B$5:$B$35,0),MATCH('Leistungsübersicht - WIP'!AE158,Verteilungsschlüssel!$B$5:$V$5,0)),"")</f>
        <v/>
      </c>
    </row>
    <row r="159" spans="2:33" x14ac:dyDescent="0.3">
      <c r="B159">
        <v>154</v>
      </c>
      <c r="C159" t="e">
        <f>IF(Detaildaten!#REF!="","",Detaildaten!#REF!)</f>
        <v>#REF!</v>
      </c>
      <c r="D159" t="e">
        <f>IF(Detaildaten!#REF!="","",Detaildaten!#REF!)</f>
        <v>#REF!</v>
      </c>
      <c r="E159" t="e">
        <f>IF(Detaildaten!#REF!="","",Detaildaten!#REF!)</f>
        <v>#REF!</v>
      </c>
      <c r="G159" t="e">
        <f>CONCATENATE(Detaildaten!#REF!," [",Detaildaten!#REF!,"] ")</f>
        <v>#REF!</v>
      </c>
      <c r="H159" t="e">
        <f>IF(Detaildaten!#REF!="","",Detaildaten!#REF!)</f>
        <v>#REF!</v>
      </c>
      <c r="I159" t="e">
        <f>Detaildaten!#REF!</f>
        <v>#REF!</v>
      </c>
      <c r="J159" t="e">
        <f>IF(Detaildaten!#REF!="","",Detaildaten!#REF!)</f>
        <v>#REF!</v>
      </c>
      <c r="L159" t="e">
        <f t="shared" si="22"/>
        <v>#REF!</v>
      </c>
      <c r="M159" t="e">
        <f t="shared" si="23"/>
        <v>#REF!</v>
      </c>
      <c r="N159" t="e">
        <f t="shared" si="24"/>
        <v>#REF!</v>
      </c>
      <c r="O159" t="e">
        <f t="shared" si="25"/>
        <v>#REF!</v>
      </c>
      <c r="Q159">
        <f>COUNTIFS(Optionen!$T$3:$T$8,Leistungsübersicht!$D$9,Optionen!$U$3:$U$8,'Leistungsübersicht - WIP'!E159)</f>
        <v>0</v>
      </c>
      <c r="S159" t="e">
        <f t="shared" si="26"/>
        <v>#REF!</v>
      </c>
      <c r="T159" t="e">
        <f t="shared" si="27"/>
        <v>#REF!</v>
      </c>
      <c r="U159" t="e">
        <f t="shared" si="28"/>
        <v>#REF!</v>
      </c>
      <c r="V159" t="e">
        <f t="shared" si="29"/>
        <v>#REF!</v>
      </c>
      <c r="X159" t="e">
        <f t="shared" si="30"/>
        <v>#N/A</v>
      </c>
      <c r="Y159" t="str" cm="1">
        <f t="array" ref="Y159">IFERROR(INDEX($T$6:$T$305,MATCH(1,COUNTIF($Y$5:Y158,$T$6:$T$305)+($T$6:$T458&lt;&gt;"")*1,0)),"")</f>
        <v/>
      </c>
      <c r="Z159" t="e">
        <f t="shared" si="31"/>
        <v>#N/A</v>
      </c>
      <c r="AA159" t="e">
        <f t="shared" si="32"/>
        <v>#N/A</v>
      </c>
      <c r="AC159" t="str">
        <f>IF(Y159="","",VLOOKUP(Y159,Detaildaten!$F$8:$W$19,18,0))</f>
        <v/>
      </c>
      <c r="AD159" t="str">
        <f>IF(Y159="","",Leistungsübersicht!$D$9)</f>
        <v/>
      </c>
      <c r="AE159" t="str">
        <f>IF(Y159="","",IF(AD159=Optionen!$N$6,Optionen!$N$6,IF(AD159=Optionen!$N$5,Leistungsübersicht!$D$10,IF(AD159=Optionen!$N$4,Leistungsübersicht!$D$10))))</f>
        <v/>
      </c>
      <c r="AF159" t="str">
        <f>IF(Y159="","",IF(AD159=Optionen!$N$4,Leistungsübersicht!$D$11))</f>
        <v/>
      </c>
      <c r="AG159" s="19" t="str">
        <f>_xlfn.IFNA(INDEX(Verteilungsschlüssel!$B$5:$V$35,MATCH('Leistungsübersicht - WIP'!AC159,Verteilungsschlüssel!$B$5:$B$35,0),MATCH('Leistungsübersicht - WIP'!AE159,Verteilungsschlüssel!$B$5:$V$5,0)),"")</f>
        <v/>
      </c>
    </row>
    <row r="160" spans="2:33" x14ac:dyDescent="0.3">
      <c r="B160">
        <v>155</v>
      </c>
      <c r="C160" t="e">
        <f>IF(Detaildaten!#REF!="","",Detaildaten!#REF!)</f>
        <v>#REF!</v>
      </c>
      <c r="D160" t="e">
        <f>IF(Detaildaten!#REF!="","",Detaildaten!#REF!)</f>
        <v>#REF!</v>
      </c>
      <c r="E160" t="e">
        <f>IF(Detaildaten!#REF!="","",Detaildaten!#REF!)</f>
        <v>#REF!</v>
      </c>
      <c r="G160" t="e">
        <f>CONCATENATE(Detaildaten!#REF!," [",Detaildaten!#REF!,"] ")</f>
        <v>#REF!</v>
      </c>
      <c r="H160" t="e">
        <f>IF(Detaildaten!#REF!="","",Detaildaten!#REF!)</f>
        <v>#REF!</v>
      </c>
      <c r="I160" t="e">
        <f>Detaildaten!#REF!</f>
        <v>#REF!</v>
      </c>
      <c r="J160" t="e">
        <f>IF(Detaildaten!#REF!="","",Detaildaten!#REF!)</f>
        <v>#REF!</v>
      </c>
      <c r="L160" t="e">
        <f t="shared" si="22"/>
        <v>#REF!</v>
      </c>
      <c r="M160" t="e">
        <f t="shared" si="23"/>
        <v>#REF!</v>
      </c>
      <c r="N160" t="e">
        <f t="shared" si="24"/>
        <v>#REF!</v>
      </c>
      <c r="O160" t="e">
        <f t="shared" si="25"/>
        <v>#REF!</v>
      </c>
      <c r="Q160">
        <f>COUNTIFS(Optionen!$T$3:$T$8,Leistungsübersicht!$D$9,Optionen!$U$3:$U$8,'Leistungsübersicht - WIP'!E160)</f>
        <v>0</v>
      </c>
      <c r="S160" t="e">
        <f t="shared" si="26"/>
        <v>#REF!</v>
      </c>
      <c r="T160" t="e">
        <f t="shared" si="27"/>
        <v>#REF!</v>
      </c>
      <c r="U160" t="e">
        <f t="shared" si="28"/>
        <v>#REF!</v>
      </c>
      <c r="V160" t="e">
        <f t="shared" si="29"/>
        <v>#REF!</v>
      </c>
      <c r="X160" t="e">
        <f t="shared" si="30"/>
        <v>#N/A</v>
      </c>
      <c r="Y160" t="str" cm="1">
        <f t="array" ref="Y160">IFERROR(INDEX($T$6:$T$305,MATCH(1,COUNTIF($Y$5:Y159,$T$6:$T$305)+($T$6:$T459&lt;&gt;"")*1,0)),"")</f>
        <v/>
      </c>
      <c r="Z160" t="e">
        <f t="shared" si="31"/>
        <v>#N/A</v>
      </c>
      <c r="AA160" t="e">
        <f t="shared" si="32"/>
        <v>#N/A</v>
      </c>
      <c r="AC160" t="str">
        <f>IF(Y160="","",VLOOKUP(Y160,Detaildaten!$F$8:$W$19,18,0))</f>
        <v/>
      </c>
      <c r="AD160" t="str">
        <f>IF(Y160="","",Leistungsübersicht!$D$9)</f>
        <v/>
      </c>
      <c r="AE160" t="str">
        <f>IF(Y160="","",IF(AD160=Optionen!$N$6,Optionen!$N$6,IF(AD160=Optionen!$N$5,Leistungsübersicht!$D$10,IF(AD160=Optionen!$N$4,Leistungsübersicht!$D$10))))</f>
        <v/>
      </c>
      <c r="AF160" t="str">
        <f>IF(Y160="","",IF(AD160=Optionen!$N$4,Leistungsübersicht!$D$11))</f>
        <v/>
      </c>
      <c r="AG160" s="19" t="str">
        <f>_xlfn.IFNA(INDEX(Verteilungsschlüssel!$B$5:$V$35,MATCH('Leistungsübersicht - WIP'!AC160,Verteilungsschlüssel!$B$5:$B$35,0),MATCH('Leistungsübersicht - WIP'!AE160,Verteilungsschlüssel!$B$5:$V$5,0)),"")</f>
        <v/>
      </c>
    </row>
    <row r="161" spans="2:33" x14ac:dyDescent="0.3">
      <c r="B161">
        <v>156</v>
      </c>
      <c r="C161" t="e">
        <f>IF(Detaildaten!#REF!="","",Detaildaten!#REF!)</f>
        <v>#REF!</v>
      </c>
      <c r="D161" t="e">
        <f>IF(Detaildaten!#REF!="","",Detaildaten!#REF!)</f>
        <v>#REF!</v>
      </c>
      <c r="E161" t="e">
        <f>IF(Detaildaten!#REF!="","",Detaildaten!#REF!)</f>
        <v>#REF!</v>
      </c>
      <c r="G161" t="e">
        <f>CONCATENATE(Detaildaten!#REF!," [",Detaildaten!#REF!,"] ")</f>
        <v>#REF!</v>
      </c>
      <c r="H161" t="e">
        <f>IF(Detaildaten!#REF!="","",Detaildaten!#REF!)</f>
        <v>#REF!</v>
      </c>
      <c r="I161" t="e">
        <f>Detaildaten!#REF!</f>
        <v>#REF!</v>
      </c>
      <c r="J161" t="e">
        <f>IF(Detaildaten!#REF!="","",Detaildaten!#REF!)</f>
        <v>#REF!</v>
      </c>
      <c r="L161" t="e">
        <f t="shared" si="22"/>
        <v>#REF!</v>
      </c>
      <c r="M161" t="e">
        <f t="shared" si="23"/>
        <v>#REF!</v>
      </c>
      <c r="N161" t="e">
        <f t="shared" si="24"/>
        <v>#REF!</v>
      </c>
      <c r="O161" t="e">
        <f t="shared" si="25"/>
        <v>#REF!</v>
      </c>
      <c r="Q161">
        <f>COUNTIFS(Optionen!$T$3:$T$8,Leistungsübersicht!$D$9,Optionen!$U$3:$U$8,'Leistungsübersicht - WIP'!E161)</f>
        <v>0</v>
      </c>
      <c r="S161" t="e">
        <f t="shared" si="26"/>
        <v>#REF!</v>
      </c>
      <c r="T161" t="e">
        <f t="shared" si="27"/>
        <v>#REF!</v>
      </c>
      <c r="U161" t="e">
        <f t="shared" si="28"/>
        <v>#REF!</v>
      </c>
      <c r="V161" t="e">
        <f t="shared" si="29"/>
        <v>#REF!</v>
      </c>
      <c r="X161" t="e">
        <f t="shared" si="30"/>
        <v>#N/A</v>
      </c>
      <c r="Y161" t="str" cm="1">
        <f t="array" ref="Y161">IFERROR(INDEX($T$6:$T$305,MATCH(1,COUNTIF($Y$5:Y160,$T$6:$T$305)+($T$6:$T460&lt;&gt;"")*1,0)),"")</f>
        <v/>
      </c>
      <c r="Z161" t="e">
        <f t="shared" si="31"/>
        <v>#N/A</v>
      </c>
      <c r="AA161" t="e">
        <f t="shared" si="32"/>
        <v>#N/A</v>
      </c>
      <c r="AC161" t="str">
        <f>IF(Y161="","",VLOOKUP(Y161,Detaildaten!$F$8:$W$19,18,0))</f>
        <v/>
      </c>
      <c r="AD161" t="str">
        <f>IF(Y161="","",Leistungsübersicht!$D$9)</f>
        <v/>
      </c>
      <c r="AE161" t="str">
        <f>IF(Y161="","",IF(AD161=Optionen!$N$6,Optionen!$N$6,IF(AD161=Optionen!$N$5,Leistungsübersicht!$D$10,IF(AD161=Optionen!$N$4,Leistungsübersicht!$D$10))))</f>
        <v/>
      </c>
      <c r="AF161" t="str">
        <f>IF(Y161="","",IF(AD161=Optionen!$N$4,Leistungsübersicht!$D$11))</f>
        <v/>
      </c>
      <c r="AG161" s="19" t="str">
        <f>_xlfn.IFNA(INDEX(Verteilungsschlüssel!$B$5:$V$35,MATCH('Leistungsübersicht - WIP'!AC161,Verteilungsschlüssel!$B$5:$B$35,0),MATCH('Leistungsübersicht - WIP'!AE161,Verteilungsschlüssel!$B$5:$V$5,0)),"")</f>
        <v/>
      </c>
    </row>
    <row r="162" spans="2:33" x14ac:dyDescent="0.3">
      <c r="B162">
        <v>157</v>
      </c>
      <c r="C162" t="e">
        <f>IF(Detaildaten!#REF!="","",Detaildaten!#REF!)</f>
        <v>#REF!</v>
      </c>
      <c r="D162" t="e">
        <f>IF(Detaildaten!#REF!="","",Detaildaten!#REF!)</f>
        <v>#REF!</v>
      </c>
      <c r="E162" t="e">
        <f>IF(Detaildaten!#REF!="","",Detaildaten!#REF!)</f>
        <v>#REF!</v>
      </c>
      <c r="G162" t="e">
        <f>CONCATENATE(Detaildaten!#REF!," [",Detaildaten!#REF!,"] ")</f>
        <v>#REF!</v>
      </c>
      <c r="H162" t="e">
        <f>IF(Detaildaten!#REF!="","",Detaildaten!#REF!)</f>
        <v>#REF!</v>
      </c>
      <c r="I162" t="e">
        <f>Detaildaten!#REF!</f>
        <v>#REF!</v>
      </c>
      <c r="J162" t="e">
        <f>IF(Detaildaten!#REF!="","",Detaildaten!#REF!)</f>
        <v>#REF!</v>
      </c>
      <c r="L162" t="e">
        <f t="shared" si="22"/>
        <v>#REF!</v>
      </c>
      <c r="M162" t="e">
        <f t="shared" si="23"/>
        <v>#REF!</v>
      </c>
      <c r="N162" t="e">
        <f t="shared" si="24"/>
        <v>#REF!</v>
      </c>
      <c r="O162" t="e">
        <f t="shared" si="25"/>
        <v>#REF!</v>
      </c>
      <c r="Q162">
        <f>COUNTIFS(Optionen!$T$3:$T$8,Leistungsübersicht!$D$9,Optionen!$U$3:$U$8,'Leistungsübersicht - WIP'!E162)</f>
        <v>0</v>
      </c>
      <c r="S162" t="e">
        <f t="shared" si="26"/>
        <v>#REF!</v>
      </c>
      <c r="T162" t="e">
        <f t="shared" si="27"/>
        <v>#REF!</v>
      </c>
      <c r="U162" t="e">
        <f t="shared" si="28"/>
        <v>#REF!</v>
      </c>
      <c r="V162" t="e">
        <f t="shared" si="29"/>
        <v>#REF!</v>
      </c>
      <c r="X162" t="e">
        <f t="shared" si="30"/>
        <v>#N/A</v>
      </c>
      <c r="Y162" t="str" cm="1">
        <f t="array" ref="Y162">IFERROR(INDEX($T$6:$T$305,MATCH(1,COUNTIF($Y$5:Y161,$T$6:$T$305)+($T$6:$T461&lt;&gt;"")*1,0)),"")</f>
        <v/>
      </c>
      <c r="Z162" t="e">
        <f t="shared" si="31"/>
        <v>#N/A</v>
      </c>
      <c r="AA162" t="e">
        <f t="shared" si="32"/>
        <v>#N/A</v>
      </c>
      <c r="AC162" t="str">
        <f>IF(Y162="","",VLOOKUP(Y162,Detaildaten!$F$8:$W$19,18,0))</f>
        <v/>
      </c>
      <c r="AD162" t="str">
        <f>IF(Y162="","",Leistungsübersicht!$D$9)</f>
        <v/>
      </c>
      <c r="AE162" t="str">
        <f>IF(Y162="","",IF(AD162=Optionen!$N$6,Optionen!$N$6,IF(AD162=Optionen!$N$5,Leistungsübersicht!$D$10,IF(AD162=Optionen!$N$4,Leistungsübersicht!$D$10))))</f>
        <v/>
      </c>
      <c r="AF162" t="str">
        <f>IF(Y162="","",IF(AD162=Optionen!$N$4,Leistungsübersicht!$D$11))</f>
        <v/>
      </c>
      <c r="AG162" s="19" t="str">
        <f>_xlfn.IFNA(INDEX(Verteilungsschlüssel!$B$5:$V$35,MATCH('Leistungsübersicht - WIP'!AC162,Verteilungsschlüssel!$B$5:$B$35,0),MATCH('Leistungsübersicht - WIP'!AE162,Verteilungsschlüssel!$B$5:$V$5,0)),"")</f>
        <v/>
      </c>
    </row>
    <row r="163" spans="2:33" x14ac:dyDescent="0.3">
      <c r="B163">
        <v>158</v>
      </c>
      <c r="C163" t="e">
        <f>IF(Detaildaten!#REF!="","",Detaildaten!#REF!)</f>
        <v>#REF!</v>
      </c>
      <c r="D163" t="e">
        <f>IF(Detaildaten!#REF!="","",Detaildaten!#REF!)</f>
        <v>#REF!</v>
      </c>
      <c r="E163" t="e">
        <f>IF(Detaildaten!#REF!="","",Detaildaten!#REF!)</f>
        <v>#REF!</v>
      </c>
      <c r="G163" t="e">
        <f>CONCATENATE(Detaildaten!#REF!," [",Detaildaten!#REF!,"] ")</f>
        <v>#REF!</v>
      </c>
      <c r="H163" t="e">
        <f>IF(Detaildaten!#REF!="","",Detaildaten!#REF!)</f>
        <v>#REF!</v>
      </c>
      <c r="I163" t="e">
        <f>Detaildaten!#REF!</f>
        <v>#REF!</v>
      </c>
      <c r="J163" t="e">
        <f>IF(Detaildaten!#REF!="","",Detaildaten!#REF!)</f>
        <v>#REF!</v>
      </c>
      <c r="L163" t="e">
        <f t="shared" si="22"/>
        <v>#REF!</v>
      </c>
      <c r="M163" t="e">
        <f t="shared" si="23"/>
        <v>#REF!</v>
      </c>
      <c r="N163" t="e">
        <f t="shared" si="24"/>
        <v>#REF!</v>
      </c>
      <c r="O163" t="e">
        <f t="shared" si="25"/>
        <v>#REF!</v>
      </c>
      <c r="Q163">
        <f>COUNTIFS(Optionen!$T$3:$T$8,Leistungsübersicht!$D$9,Optionen!$U$3:$U$8,'Leistungsübersicht - WIP'!E163)</f>
        <v>0</v>
      </c>
      <c r="S163" t="e">
        <f t="shared" si="26"/>
        <v>#REF!</v>
      </c>
      <c r="T163" t="e">
        <f t="shared" si="27"/>
        <v>#REF!</v>
      </c>
      <c r="U163" t="e">
        <f t="shared" si="28"/>
        <v>#REF!</v>
      </c>
      <c r="V163" t="e">
        <f t="shared" si="29"/>
        <v>#REF!</v>
      </c>
      <c r="X163" t="e">
        <f t="shared" si="30"/>
        <v>#N/A</v>
      </c>
      <c r="Y163" t="str" cm="1">
        <f t="array" ref="Y163">IFERROR(INDEX($T$6:$T$305,MATCH(1,COUNTIF($Y$5:Y162,$T$6:$T$305)+($T$6:$T462&lt;&gt;"")*1,0)),"")</f>
        <v/>
      </c>
      <c r="Z163" t="e">
        <f t="shared" si="31"/>
        <v>#N/A</v>
      </c>
      <c r="AA163" t="e">
        <f t="shared" si="32"/>
        <v>#N/A</v>
      </c>
      <c r="AC163" t="str">
        <f>IF(Y163="","",VLOOKUP(Y163,Detaildaten!$F$8:$W$19,18,0))</f>
        <v/>
      </c>
      <c r="AD163" t="str">
        <f>IF(Y163="","",Leistungsübersicht!$D$9)</f>
        <v/>
      </c>
      <c r="AE163" t="str">
        <f>IF(Y163="","",IF(AD163=Optionen!$N$6,Optionen!$N$6,IF(AD163=Optionen!$N$5,Leistungsübersicht!$D$10,IF(AD163=Optionen!$N$4,Leistungsübersicht!$D$10))))</f>
        <v/>
      </c>
      <c r="AF163" t="str">
        <f>IF(Y163="","",IF(AD163=Optionen!$N$4,Leistungsübersicht!$D$11))</f>
        <v/>
      </c>
      <c r="AG163" s="19" t="str">
        <f>_xlfn.IFNA(INDEX(Verteilungsschlüssel!$B$5:$V$35,MATCH('Leistungsübersicht - WIP'!AC163,Verteilungsschlüssel!$B$5:$B$35,0),MATCH('Leistungsübersicht - WIP'!AE163,Verteilungsschlüssel!$B$5:$V$5,0)),"")</f>
        <v/>
      </c>
    </row>
    <row r="164" spans="2:33" x14ac:dyDescent="0.3">
      <c r="B164">
        <v>159</v>
      </c>
      <c r="C164" t="e">
        <f>IF(Detaildaten!#REF!="","",Detaildaten!#REF!)</f>
        <v>#REF!</v>
      </c>
      <c r="D164" t="e">
        <f>IF(Detaildaten!#REF!="","",Detaildaten!#REF!)</f>
        <v>#REF!</v>
      </c>
      <c r="E164" t="e">
        <f>IF(Detaildaten!#REF!="","",Detaildaten!#REF!)</f>
        <v>#REF!</v>
      </c>
      <c r="G164" t="e">
        <f>CONCATENATE(Detaildaten!#REF!," [",Detaildaten!#REF!,"] ")</f>
        <v>#REF!</v>
      </c>
      <c r="H164" t="e">
        <f>IF(Detaildaten!#REF!="","",Detaildaten!#REF!)</f>
        <v>#REF!</v>
      </c>
      <c r="I164" t="e">
        <f>Detaildaten!#REF!</f>
        <v>#REF!</v>
      </c>
      <c r="J164" t="e">
        <f>IF(Detaildaten!#REF!="","",Detaildaten!#REF!)</f>
        <v>#REF!</v>
      </c>
      <c r="L164" t="e">
        <f t="shared" si="22"/>
        <v>#REF!</v>
      </c>
      <c r="M164" t="e">
        <f t="shared" si="23"/>
        <v>#REF!</v>
      </c>
      <c r="N164" t="e">
        <f t="shared" si="24"/>
        <v>#REF!</v>
      </c>
      <c r="O164" t="e">
        <f t="shared" si="25"/>
        <v>#REF!</v>
      </c>
      <c r="Q164">
        <f>COUNTIFS(Optionen!$T$3:$T$8,Leistungsübersicht!$D$9,Optionen!$U$3:$U$8,'Leistungsübersicht - WIP'!E164)</f>
        <v>0</v>
      </c>
      <c r="S164" t="e">
        <f t="shared" si="26"/>
        <v>#REF!</v>
      </c>
      <c r="T164" t="e">
        <f t="shared" si="27"/>
        <v>#REF!</v>
      </c>
      <c r="U164" t="e">
        <f t="shared" si="28"/>
        <v>#REF!</v>
      </c>
      <c r="V164" t="e">
        <f t="shared" si="29"/>
        <v>#REF!</v>
      </c>
      <c r="X164" t="e">
        <f t="shared" si="30"/>
        <v>#N/A</v>
      </c>
      <c r="Y164" t="str" cm="1">
        <f t="array" ref="Y164">IFERROR(INDEX($T$6:$T$305,MATCH(1,COUNTIF($Y$5:Y163,$T$6:$T$305)+($T$6:$T463&lt;&gt;"")*1,0)),"")</f>
        <v/>
      </c>
      <c r="Z164" t="e">
        <f t="shared" si="31"/>
        <v>#N/A</v>
      </c>
      <c r="AA164" t="e">
        <f t="shared" si="32"/>
        <v>#N/A</v>
      </c>
      <c r="AC164" t="str">
        <f>IF(Y164="","",VLOOKUP(Y164,Detaildaten!$F$8:$W$19,18,0))</f>
        <v/>
      </c>
      <c r="AD164" t="str">
        <f>IF(Y164="","",Leistungsübersicht!$D$9)</f>
        <v/>
      </c>
      <c r="AE164" t="str">
        <f>IF(Y164="","",IF(AD164=Optionen!$N$6,Optionen!$N$6,IF(AD164=Optionen!$N$5,Leistungsübersicht!$D$10,IF(AD164=Optionen!$N$4,Leistungsübersicht!$D$10))))</f>
        <v/>
      </c>
      <c r="AF164" t="str">
        <f>IF(Y164="","",IF(AD164=Optionen!$N$4,Leistungsübersicht!$D$11))</f>
        <v/>
      </c>
      <c r="AG164" s="19" t="str">
        <f>_xlfn.IFNA(INDEX(Verteilungsschlüssel!$B$5:$V$35,MATCH('Leistungsübersicht - WIP'!AC164,Verteilungsschlüssel!$B$5:$B$35,0),MATCH('Leistungsübersicht - WIP'!AE164,Verteilungsschlüssel!$B$5:$V$5,0)),"")</f>
        <v/>
      </c>
    </row>
    <row r="165" spans="2:33" x14ac:dyDescent="0.3">
      <c r="B165">
        <v>160</v>
      </c>
      <c r="C165" t="e">
        <f>IF(Detaildaten!#REF!="","",Detaildaten!#REF!)</f>
        <v>#REF!</v>
      </c>
      <c r="D165" t="e">
        <f>IF(Detaildaten!#REF!="","",Detaildaten!#REF!)</f>
        <v>#REF!</v>
      </c>
      <c r="E165" t="e">
        <f>IF(Detaildaten!#REF!="","",Detaildaten!#REF!)</f>
        <v>#REF!</v>
      </c>
      <c r="G165" t="e">
        <f>CONCATENATE(Detaildaten!#REF!," [",Detaildaten!#REF!,"] ")</f>
        <v>#REF!</v>
      </c>
      <c r="H165" t="e">
        <f>IF(Detaildaten!#REF!="","",Detaildaten!#REF!)</f>
        <v>#REF!</v>
      </c>
      <c r="I165" t="e">
        <f>Detaildaten!#REF!</f>
        <v>#REF!</v>
      </c>
      <c r="J165" t="e">
        <f>IF(Detaildaten!#REF!="","",Detaildaten!#REF!)</f>
        <v>#REF!</v>
      </c>
      <c r="L165" t="e">
        <f t="shared" si="22"/>
        <v>#REF!</v>
      </c>
      <c r="M165" t="e">
        <f t="shared" si="23"/>
        <v>#REF!</v>
      </c>
      <c r="N165" t="e">
        <f t="shared" si="24"/>
        <v>#REF!</v>
      </c>
      <c r="O165" t="e">
        <f t="shared" si="25"/>
        <v>#REF!</v>
      </c>
      <c r="Q165">
        <f>COUNTIFS(Optionen!$T$3:$T$8,Leistungsübersicht!$D$9,Optionen!$U$3:$U$8,'Leistungsübersicht - WIP'!E165)</f>
        <v>0</v>
      </c>
      <c r="S165" t="e">
        <f t="shared" si="26"/>
        <v>#REF!</v>
      </c>
      <c r="T165" t="e">
        <f t="shared" si="27"/>
        <v>#REF!</v>
      </c>
      <c r="U165" t="e">
        <f t="shared" si="28"/>
        <v>#REF!</v>
      </c>
      <c r="V165" t="e">
        <f t="shared" si="29"/>
        <v>#REF!</v>
      </c>
      <c r="X165" t="e">
        <f t="shared" si="30"/>
        <v>#N/A</v>
      </c>
      <c r="Y165" t="str" cm="1">
        <f t="array" ref="Y165">IFERROR(INDEX($T$6:$T$305,MATCH(1,COUNTIF($Y$5:Y164,$T$6:$T$305)+($T$6:$T464&lt;&gt;"")*1,0)),"")</f>
        <v/>
      </c>
      <c r="Z165" t="e">
        <f t="shared" si="31"/>
        <v>#N/A</v>
      </c>
      <c r="AA165" t="e">
        <f t="shared" si="32"/>
        <v>#N/A</v>
      </c>
      <c r="AC165" t="str">
        <f>IF(Y165="","",VLOOKUP(Y165,Detaildaten!$F$8:$W$19,18,0))</f>
        <v/>
      </c>
      <c r="AD165" t="str">
        <f>IF(Y165="","",Leistungsübersicht!$D$9)</f>
        <v/>
      </c>
      <c r="AE165" t="str">
        <f>IF(Y165="","",IF(AD165=Optionen!$N$6,Optionen!$N$6,IF(AD165=Optionen!$N$5,Leistungsübersicht!$D$10,IF(AD165=Optionen!$N$4,Leistungsübersicht!$D$10))))</f>
        <v/>
      </c>
      <c r="AF165" t="str">
        <f>IF(Y165="","",IF(AD165=Optionen!$N$4,Leistungsübersicht!$D$11))</f>
        <v/>
      </c>
      <c r="AG165" s="19" t="str">
        <f>_xlfn.IFNA(INDEX(Verteilungsschlüssel!$B$5:$V$35,MATCH('Leistungsübersicht - WIP'!AC165,Verteilungsschlüssel!$B$5:$B$35,0),MATCH('Leistungsübersicht - WIP'!AE165,Verteilungsschlüssel!$B$5:$V$5,0)),"")</f>
        <v/>
      </c>
    </row>
    <row r="166" spans="2:33" x14ac:dyDescent="0.3">
      <c r="B166">
        <v>161</v>
      </c>
      <c r="C166" t="e">
        <f>IF(Detaildaten!#REF!="","",Detaildaten!#REF!)</f>
        <v>#REF!</v>
      </c>
      <c r="D166" t="e">
        <f>IF(Detaildaten!#REF!="","",Detaildaten!#REF!)</f>
        <v>#REF!</v>
      </c>
      <c r="E166" t="e">
        <f>IF(Detaildaten!#REF!="","",Detaildaten!#REF!)</f>
        <v>#REF!</v>
      </c>
      <c r="G166" t="e">
        <f>CONCATENATE(Detaildaten!#REF!," [",Detaildaten!#REF!,"] ")</f>
        <v>#REF!</v>
      </c>
      <c r="H166" t="e">
        <f>IF(Detaildaten!#REF!="","",Detaildaten!#REF!)</f>
        <v>#REF!</v>
      </c>
      <c r="I166" t="e">
        <f>Detaildaten!#REF!</f>
        <v>#REF!</v>
      </c>
      <c r="J166" t="e">
        <f>IF(Detaildaten!#REF!="","",Detaildaten!#REF!)</f>
        <v>#REF!</v>
      </c>
      <c r="L166" t="e">
        <f t="shared" si="22"/>
        <v>#REF!</v>
      </c>
      <c r="M166" t="e">
        <f t="shared" si="23"/>
        <v>#REF!</v>
      </c>
      <c r="N166" t="e">
        <f t="shared" si="24"/>
        <v>#REF!</v>
      </c>
      <c r="O166" t="e">
        <f t="shared" si="25"/>
        <v>#REF!</v>
      </c>
      <c r="Q166">
        <f>COUNTIFS(Optionen!$T$3:$T$8,Leistungsübersicht!$D$9,Optionen!$U$3:$U$8,'Leistungsübersicht - WIP'!E166)</f>
        <v>0</v>
      </c>
      <c r="S166" t="e">
        <f t="shared" si="26"/>
        <v>#REF!</v>
      </c>
      <c r="T166" t="e">
        <f t="shared" si="27"/>
        <v>#REF!</v>
      </c>
      <c r="U166" t="e">
        <f t="shared" si="28"/>
        <v>#REF!</v>
      </c>
      <c r="V166" t="e">
        <f t="shared" si="29"/>
        <v>#REF!</v>
      </c>
      <c r="X166" t="e">
        <f t="shared" si="30"/>
        <v>#N/A</v>
      </c>
      <c r="Y166" t="str" cm="1">
        <f t="array" ref="Y166">IFERROR(INDEX($T$6:$T$305,MATCH(1,COUNTIF($Y$5:Y165,$T$6:$T$305)+($T$6:$T465&lt;&gt;"")*1,0)),"")</f>
        <v/>
      </c>
      <c r="Z166" t="e">
        <f t="shared" si="31"/>
        <v>#N/A</v>
      </c>
      <c r="AA166" t="e">
        <f t="shared" si="32"/>
        <v>#N/A</v>
      </c>
      <c r="AC166" t="str">
        <f>IF(Y166="","",VLOOKUP(Y166,Detaildaten!$F$8:$W$19,18,0))</f>
        <v/>
      </c>
      <c r="AD166" t="str">
        <f>IF(Y166="","",Leistungsübersicht!$D$9)</f>
        <v/>
      </c>
      <c r="AE166" t="str">
        <f>IF(Y166="","",IF(AD166=Optionen!$N$6,Optionen!$N$6,IF(AD166=Optionen!$N$5,Leistungsübersicht!$D$10,IF(AD166=Optionen!$N$4,Leistungsübersicht!$D$10))))</f>
        <v/>
      </c>
      <c r="AF166" t="str">
        <f>IF(Y166="","",IF(AD166=Optionen!$N$4,Leistungsübersicht!$D$11))</f>
        <v/>
      </c>
      <c r="AG166" s="19" t="str">
        <f>_xlfn.IFNA(INDEX(Verteilungsschlüssel!$B$5:$V$35,MATCH('Leistungsübersicht - WIP'!AC166,Verteilungsschlüssel!$B$5:$B$35,0),MATCH('Leistungsübersicht - WIP'!AE166,Verteilungsschlüssel!$B$5:$V$5,0)),"")</f>
        <v/>
      </c>
    </row>
    <row r="167" spans="2:33" x14ac:dyDescent="0.3">
      <c r="B167">
        <v>162</v>
      </c>
      <c r="C167" t="e">
        <f>IF(Detaildaten!#REF!="","",Detaildaten!#REF!)</f>
        <v>#REF!</v>
      </c>
      <c r="D167" t="e">
        <f>IF(Detaildaten!#REF!="","",Detaildaten!#REF!)</f>
        <v>#REF!</v>
      </c>
      <c r="E167" t="e">
        <f>IF(Detaildaten!#REF!="","",Detaildaten!#REF!)</f>
        <v>#REF!</v>
      </c>
      <c r="G167" t="e">
        <f>CONCATENATE(Detaildaten!#REF!," [",Detaildaten!#REF!,"] ")</f>
        <v>#REF!</v>
      </c>
      <c r="H167" t="e">
        <f>IF(Detaildaten!#REF!="","",Detaildaten!#REF!)</f>
        <v>#REF!</v>
      </c>
      <c r="I167" t="e">
        <f>Detaildaten!#REF!</f>
        <v>#REF!</v>
      </c>
      <c r="J167" t="e">
        <f>IF(Detaildaten!#REF!="","",Detaildaten!#REF!)</f>
        <v>#REF!</v>
      </c>
      <c r="L167" t="e">
        <f t="shared" si="22"/>
        <v>#REF!</v>
      </c>
      <c r="M167" t="e">
        <f t="shared" si="23"/>
        <v>#REF!</v>
      </c>
      <c r="N167" t="e">
        <f t="shared" si="24"/>
        <v>#REF!</v>
      </c>
      <c r="O167" t="e">
        <f t="shared" si="25"/>
        <v>#REF!</v>
      </c>
      <c r="Q167">
        <f>COUNTIFS(Optionen!$T$3:$T$8,Leistungsübersicht!$D$9,Optionen!$U$3:$U$8,'Leistungsübersicht - WIP'!E167)</f>
        <v>0</v>
      </c>
      <c r="S167" t="e">
        <f t="shared" si="26"/>
        <v>#REF!</v>
      </c>
      <c r="T167" t="e">
        <f t="shared" si="27"/>
        <v>#REF!</v>
      </c>
      <c r="U167" t="e">
        <f t="shared" si="28"/>
        <v>#REF!</v>
      </c>
      <c r="V167" t="e">
        <f t="shared" si="29"/>
        <v>#REF!</v>
      </c>
      <c r="X167" t="e">
        <f t="shared" si="30"/>
        <v>#N/A</v>
      </c>
      <c r="Y167" t="str" cm="1">
        <f t="array" ref="Y167">IFERROR(INDEX($T$6:$T$305,MATCH(1,COUNTIF($Y$5:Y166,$T$6:$T$305)+($T$6:$T466&lt;&gt;"")*1,0)),"")</f>
        <v/>
      </c>
      <c r="Z167" t="e">
        <f t="shared" si="31"/>
        <v>#N/A</v>
      </c>
      <c r="AA167" t="e">
        <f t="shared" si="32"/>
        <v>#N/A</v>
      </c>
      <c r="AC167" t="str">
        <f>IF(Y167="","",VLOOKUP(Y167,Detaildaten!$F$8:$W$19,18,0))</f>
        <v/>
      </c>
      <c r="AD167" t="str">
        <f>IF(Y167="","",Leistungsübersicht!$D$9)</f>
        <v/>
      </c>
      <c r="AE167" t="str">
        <f>IF(Y167="","",IF(AD167=Optionen!$N$6,Optionen!$N$6,IF(AD167=Optionen!$N$5,Leistungsübersicht!$D$10,IF(AD167=Optionen!$N$4,Leistungsübersicht!$D$10))))</f>
        <v/>
      </c>
      <c r="AF167" t="str">
        <f>IF(Y167="","",IF(AD167=Optionen!$N$4,Leistungsübersicht!$D$11))</f>
        <v/>
      </c>
      <c r="AG167" s="19" t="str">
        <f>_xlfn.IFNA(INDEX(Verteilungsschlüssel!$B$5:$V$35,MATCH('Leistungsübersicht - WIP'!AC167,Verteilungsschlüssel!$B$5:$B$35,0),MATCH('Leistungsübersicht - WIP'!AE167,Verteilungsschlüssel!$B$5:$V$5,0)),"")</f>
        <v/>
      </c>
    </row>
    <row r="168" spans="2:33" x14ac:dyDescent="0.3">
      <c r="B168">
        <v>163</v>
      </c>
      <c r="C168" t="e">
        <f>IF(Detaildaten!#REF!="","",Detaildaten!#REF!)</f>
        <v>#REF!</v>
      </c>
      <c r="D168" t="e">
        <f>IF(Detaildaten!#REF!="","",Detaildaten!#REF!)</f>
        <v>#REF!</v>
      </c>
      <c r="E168" t="e">
        <f>IF(Detaildaten!#REF!="","",Detaildaten!#REF!)</f>
        <v>#REF!</v>
      </c>
      <c r="G168" t="e">
        <f>CONCATENATE(Detaildaten!#REF!," [",Detaildaten!#REF!,"] ")</f>
        <v>#REF!</v>
      </c>
      <c r="H168" t="e">
        <f>IF(Detaildaten!#REF!="","",Detaildaten!#REF!)</f>
        <v>#REF!</v>
      </c>
      <c r="I168" t="e">
        <f>Detaildaten!#REF!</f>
        <v>#REF!</v>
      </c>
      <c r="J168" t="e">
        <f>IF(Detaildaten!#REF!="","",Detaildaten!#REF!)</f>
        <v>#REF!</v>
      </c>
      <c r="L168" t="e">
        <f t="shared" si="22"/>
        <v>#REF!</v>
      </c>
      <c r="M168" t="e">
        <f t="shared" si="23"/>
        <v>#REF!</v>
      </c>
      <c r="N168" t="e">
        <f t="shared" si="24"/>
        <v>#REF!</v>
      </c>
      <c r="O168" t="e">
        <f t="shared" si="25"/>
        <v>#REF!</v>
      </c>
      <c r="Q168">
        <f>COUNTIFS(Optionen!$T$3:$T$8,Leistungsübersicht!$D$9,Optionen!$U$3:$U$8,'Leistungsübersicht - WIP'!E168)</f>
        <v>0</v>
      </c>
      <c r="S168" t="e">
        <f t="shared" si="26"/>
        <v>#REF!</v>
      </c>
      <c r="T168" t="e">
        <f t="shared" si="27"/>
        <v>#REF!</v>
      </c>
      <c r="U168" t="e">
        <f t="shared" si="28"/>
        <v>#REF!</v>
      </c>
      <c r="V168" t="e">
        <f t="shared" si="29"/>
        <v>#REF!</v>
      </c>
      <c r="X168" t="e">
        <f t="shared" si="30"/>
        <v>#N/A</v>
      </c>
      <c r="Y168" t="str" cm="1">
        <f t="array" ref="Y168">IFERROR(INDEX($T$6:$T$305,MATCH(1,COUNTIF($Y$5:Y167,$T$6:$T$305)+($T$6:$T467&lt;&gt;"")*1,0)),"")</f>
        <v/>
      </c>
      <c r="Z168" t="e">
        <f t="shared" si="31"/>
        <v>#N/A</v>
      </c>
      <c r="AA168" t="e">
        <f t="shared" si="32"/>
        <v>#N/A</v>
      </c>
      <c r="AC168" t="str">
        <f>IF(Y168="","",VLOOKUP(Y168,Detaildaten!$F$8:$W$19,18,0))</f>
        <v/>
      </c>
      <c r="AD168" t="str">
        <f>IF(Y168="","",Leistungsübersicht!$D$9)</f>
        <v/>
      </c>
      <c r="AE168" t="str">
        <f>IF(Y168="","",IF(AD168=Optionen!$N$6,Optionen!$N$6,IF(AD168=Optionen!$N$5,Leistungsübersicht!$D$10,IF(AD168=Optionen!$N$4,Leistungsübersicht!$D$10))))</f>
        <v/>
      </c>
      <c r="AF168" t="str">
        <f>IF(Y168="","",IF(AD168=Optionen!$N$4,Leistungsübersicht!$D$11))</f>
        <v/>
      </c>
      <c r="AG168" s="19" t="str">
        <f>_xlfn.IFNA(INDEX(Verteilungsschlüssel!$B$5:$V$35,MATCH('Leistungsübersicht - WIP'!AC168,Verteilungsschlüssel!$B$5:$B$35,0),MATCH('Leistungsübersicht - WIP'!AE168,Verteilungsschlüssel!$B$5:$V$5,0)),"")</f>
        <v/>
      </c>
    </row>
    <row r="169" spans="2:33" x14ac:dyDescent="0.3">
      <c r="B169">
        <v>164</v>
      </c>
      <c r="C169" t="e">
        <f>IF(Detaildaten!#REF!="","",Detaildaten!#REF!)</f>
        <v>#REF!</v>
      </c>
      <c r="D169" t="e">
        <f>IF(Detaildaten!#REF!="","",Detaildaten!#REF!)</f>
        <v>#REF!</v>
      </c>
      <c r="E169" t="e">
        <f>IF(Detaildaten!#REF!="","",Detaildaten!#REF!)</f>
        <v>#REF!</v>
      </c>
      <c r="G169" t="e">
        <f>CONCATENATE(Detaildaten!#REF!," [",Detaildaten!#REF!,"] ")</f>
        <v>#REF!</v>
      </c>
      <c r="H169" t="e">
        <f>IF(Detaildaten!#REF!="","",Detaildaten!#REF!)</f>
        <v>#REF!</v>
      </c>
      <c r="I169" t="e">
        <f>Detaildaten!#REF!</f>
        <v>#REF!</v>
      </c>
      <c r="J169" t="e">
        <f>IF(Detaildaten!#REF!="","",Detaildaten!#REF!)</f>
        <v>#REF!</v>
      </c>
      <c r="L169" t="e">
        <f t="shared" si="22"/>
        <v>#REF!</v>
      </c>
      <c r="M169" t="e">
        <f t="shared" si="23"/>
        <v>#REF!</v>
      </c>
      <c r="N169" t="e">
        <f t="shared" si="24"/>
        <v>#REF!</v>
      </c>
      <c r="O169" t="e">
        <f t="shared" si="25"/>
        <v>#REF!</v>
      </c>
      <c r="Q169">
        <f>COUNTIFS(Optionen!$T$3:$T$8,Leistungsübersicht!$D$9,Optionen!$U$3:$U$8,'Leistungsübersicht - WIP'!E169)</f>
        <v>0</v>
      </c>
      <c r="S169" t="e">
        <f t="shared" si="26"/>
        <v>#REF!</v>
      </c>
      <c r="T169" t="e">
        <f t="shared" si="27"/>
        <v>#REF!</v>
      </c>
      <c r="U169" t="e">
        <f t="shared" si="28"/>
        <v>#REF!</v>
      </c>
      <c r="V169" t="e">
        <f t="shared" si="29"/>
        <v>#REF!</v>
      </c>
      <c r="X169" t="e">
        <f t="shared" si="30"/>
        <v>#N/A</v>
      </c>
      <c r="Y169" t="str" cm="1">
        <f t="array" ref="Y169">IFERROR(INDEX($T$6:$T$305,MATCH(1,COUNTIF($Y$5:Y168,$T$6:$T$305)+($T$6:$T468&lt;&gt;"")*1,0)),"")</f>
        <v/>
      </c>
      <c r="Z169" t="e">
        <f t="shared" si="31"/>
        <v>#N/A</v>
      </c>
      <c r="AA169" t="e">
        <f t="shared" si="32"/>
        <v>#N/A</v>
      </c>
      <c r="AC169" t="str">
        <f>IF(Y169="","",VLOOKUP(Y169,Detaildaten!$F$8:$W$19,18,0))</f>
        <v/>
      </c>
      <c r="AD169" t="str">
        <f>IF(Y169="","",Leistungsübersicht!$D$9)</f>
        <v/>
      </c>
      <c r="AE169" t="str">
        <f>IF(Y169="","",IF(AD169=Optionen!$N$6,Optionen!$N$6,IF(AD169=Optionen!$N$5,Leistungsübersicht!$D$10,IF(AD169=Optionen!$N$4,Leistungsübersicht!$D$10))))</f>
        <v/>
      </c>
      <c r="AF169" t="str">
        <f>IF(Y169="","",IF(AD169=Optionen!$N$4,Leistungsübersicht!$D$11))</f>
        <v/>
      </c>
      <c r="AG169" s="19" t="str">
        <f>_xlfn.IFNA(INDEX(Verteilungsschlüssel!$B$5:$V$35,MATCH('Leistungsübersicht - WIP'!AC169,Verteilungsschlüssel!$B$5:$B$35,0),MATCH('Leistungsübersicht - WIP'!AE169,Verteilungsschlüssel!$B$5:$V$5,0)),"")</f>
        <v/>
      </c>
    </row>
    <row r="170" spans="2:33" x14ac:dyDescent="0.3">
      <c r="B170">
        <v>165</v>
      </c>
      <c r="C170" t="e">
        <f>IF(Detaildaten!#REF!="","",Detaildaten!#REF!)</f>
        <v>#REF!</v>
      </c>
      <c r="D170" t="e">
        <f>IF(Detaildaten!#REF!="","",Detaildaten!#REF!)</f>
        <v>#REF!</v>
      </c>
      <c r="E170" t="e">
        <f>IF(Detaildaten!#REF!="","",Detaildaten!#REF!)</f>
        <v>#REF!</v>
      </c>
      <c r="G170" t="e">
        <f>CONCATENATE(Detaildaten!#REF!," [",Detaildaten!#REF!,"] ")</f>
        <v>#REF!</v>
      </c>
      <c r="H170" t="e">
        <f>IF(Detaildaten!#REF!="","",Detaildaten!#REF!)</f>
        <v>#REF!</v>
      </c>
      <c r="I170" t="e">
        <f>Detaildaten!#REF!</f>
        <v>#REF!</v>
      </c>
      <c r="J170" t="e">
        <f>IF(Detaildaten!#REF!="","",Detaildaten!#REF!)</f>
        <v>#REF!</v>
      </c>
      <c r="L170" t="e">
        <f t="shared" si="22"/>
        <v>#REF!</v>
      </c>
      <c r="M170" t="e">
        <f t="shared" si="23"/>
        <v>#REF!</v>
      </c>
      <c r="N170" t="e">
        <f t="shared" si="24"/>
        <v>#REF!</v>
      </c>
      <c r="O170" t="e">
        <f t="shared" si="25"/>
        <v>#REF!</v>
      </c>
      <c r="Q170">
        <f>COUNTIFS(Optionen!$T$3:$T$8,Leistungsübersicht!$D$9,Optionen!$U$3:$U$8,'Leistungsübersicht - WIP'!E170)</f>
        <v>0</v>
      </c>
      <c r="S170" t="e">
        <f t="shared" si="26"/>
        <v>#REF!</v>
      </c>
      <c r="T170" t="e">
        <f t="shared" si="27"/>
        <v>#REF!</v>
      </c>
      <c r="U170" t="e">
        <f t="shared" si="28"/>
        <v>#REF!</v>
      </c>
      <c r="V170" t="e">
        <f t="shared" si="29"/>
        <v>#REF!</v>
      </c>
      <c r="X170" t="e">
        <f t="shared" si="30"/>
        <v>#N/A</v>
      </c>
      <c r="Y170" t="str" cm="1">
        <f t="array" ref="Y170">IFERROR(INDEX($T$6:$T$305,MATCH(1,COUNTIF($Y$5:Y169,$T$6:$T$305)+($T$6:$T469&lt;&gt;"")*1,0)),"")</f>
        <v/>
      </c>
      <c r="Z170" t="e">
        <f t="shared" si="31"/>
        <v>#N/A</v>
      </c>
      <c r="AA170" t="e">
        <f t="shared" si="32"/>
        <v>#N/A</v>
      </c>
      <c r="AC170" t="str">
        <f>IF(Y170="","",VLOOKUP(Y170,Detaildaten!$F$8:$W$19,18,0))</f>
        <v/>
      </c>
      <c r="AD170" t="str">
        <f>IF(Y170="","",Leistungsübersicht!$D$9)</f>
        <v/>
      </c>
      <c r="AE170" t="str">
        <f>IF(Y170="","",IF(AD170=Optionen!$N$6,Optionen!$N$6,IF(AD170=Optionen!$N$5,Leistungsübersicht!$D$10,IF(AD170=Optionen!$N$4,Leistungsübersicht!$D$10))))</f>
        <v/>
      </c>
      <c r="AF170" t="str">
        <f>IF(Y170="","",IF(AD170=Optionen!$N$4,Leistungsübersicht!$D$11))</f>
        <v/>
      </c>
      <c r="AG170" s="19" t="str">
        <f>_xlfn.IFNA(INDEX(Verteilungsschlüssel!$B$5:$V$35,MATCH('Leistungsübersicht - WIP'!AC170,Verteilungsschlüssel!$B$5:$B$35,0),MATCH('Leistungsübersicht - WIP'!AE170,Verteilungsschlüssel!$B$5:$V$5,0)),"")</f>
        <v/>
      </c>
    </row>
    <row r="171" spans="2:33" x14ac:dyDescent="0.3">
      <c r="B171">
        <v>166</v>
      </c>
      <c r="C171" t="e">
        <f>IF(Detaildaten!#REF!="","",Detaildaten!#REF!)</f>
        <v>#REF!</v>
      </c>
      <c r="D171" t="e">
        <f>IF(Detaildaten!#REF!="","",Detaildaten!#REF!)</f>
        <v>#REF!</v>
      </c>
      <c r="E171" t="e">
        <f>IF(Detaildaten!#REF!="","",Detaildaten!#REF!)</f>
        <v>#REF!</v>
      </c>
      <c r="G171" t="e">
        <f>CONCATENATE(Detaildaten!#REF!," [",Detaildaten!#REF!,"] ")</f>
        <v>#REF!</v>
      </c>
      <c r="H171" t="e">
        <f>IF(Detaildaten!#REF!="","",Detaildaten!#REF!)</f>
        <v>#REF!</v>
      </c>
      <c r="I171" t="e">
        <f>Detaildaten!#REF!</f>
        <v>#REF!</v>
      </c>
      <c r="J171" t="e">
        <f>IF(Detaildaten!#REF!="","",Detaildaten!#REF!)</f>
        <v>#REF!</v>
      </c>
      <c r="L171" t="e">
        <f t="shared" si="22"/>
        <v>#REF!</v>
      </c>
      <c r="M171" t="e">
        <f t="shared" si="23"/>
        <v>#REF!</v>
      </c>
      <c r="N171" t="e">
        <f t="shared" si="24"/>
        <v>#REF!</v>
      </c>
      <c r="O171" t="e">
        <f t="shared" si="25"/>
        <v>#REF!</v>
      </c>
      <c r="Q171">
        <f>COUNTIFS(Optionen!$T$3:$T$8,Leistungsübersicht!$D$9,Optionen!$U$3:$U$8,'Leistungsübersicht - WIP'!E171)</f>
        <v>0</v>
      </c>
      <c r="S171" t="e">
        <f t="shared" si="26"/>
        <v>#REF!</v>
      </c>
      <c r="T171" t="e">
        <f t="shared" si="27"/>
        <v>#REF!</v>
      </c>
      <c r="U171" t="e">
        <f t="shared" si="28"/>
        <v>#REF!</v>
      </c>
      <c r="V171" t="e">
        <f t="shared" si="29"/>
        <v>#REF!</v>
      </c>
      <c r="X171" t="e">
        <f t="shared" si="30"/>
        <v>#N/A</v>
      </c>
      <c r="Y171" t="str" cm="1">
        <f t="array" ref="Y171">IFERROR(INDEX($T$6:$T$305,MATCH(1,COUNTIF($Y$5:Y170,$T$6:$T$305)+($T$6:$T470&lt;&gt;"")*1,0)),"")</f>
        <v/>
      </c>
      <c r="Z171" t="e">
        <f t="shared" si="31"/>
        <v>#N/A</v>
      </c>
      <c r="AA171" t="e">
        <f t="shared" si="32"/>
        <v>#N/A</v>
      </c>
      <c r="AC171" t="str">
        <f>IF(Y171="","",VLOOKUP(Y171,Detaildaten!$F$8:$W$19,18,0))</f>
        <v/>
      </c>
      <c r="AD171" t="str">
        <f>IF(Y171="","",Leistungsübersicht!$D$9)</f>
        <v/>
      </c>
      <c r="AE171" t="str">
        <f>IF(Y171="","",IF(AD171=Optionen!$N$6,Optionen!$N$6,IF(AD171=Optionen!$N$5,Leistungsübersicht!$D$10,IF(AD171=Optionen!$N$4,Leistungsübersicht!$D$10))))</f>
        <v/>
      </c>
      <c r="AF171" t="str">
        <f>IF(Y171="","",IF(AD171=Optionen!$N$4,Leistungsübersicht!$D$11))</f>
        <v/>
      </c>
      <c r="AG171" s="19" t="str">
        <f>_xlfn.IFNA(INDEX(Verteilungsschlüssel!$B$5:$V$35,MATCH('Leistungsübersicht - WIP'!AC171,Verteilungsschlüssel!$B$5:$B$35,0),MATCH('Leistungsübersicht - WIP'!AE171,Verteilungsschlüssel!$B$5:$V$5,0)),"")</f>
        <v/>
      </c>
    </row>
    <row r="172" spans="2:33" x14ac:dyDescent="0.3">
      <c r="B172">
        <v>167</v>
      </c>
      <c r="C172" t="e">
        <f>IF(Detaildaten!#REF!="","",Detaildaten!#REF!)</f>
        <v>#REF!</v>
      </c>
      <c r="D172" t="e">
        <f>IF(Detaildaten!#REF!="","",Detaildaten!#REF!)</f>
        <v>#REF!</v>
      </c>
      <c r="E172" t="e">
        <f>IF(Detaildaten!#REF!="","",Detaildaten!#REF!)</f>
        <v>#REF!</v>
      </c>
      <c r="G172" t="e">
        <f>CONCATENATE(Detaildaten!#REF!," [",Detaildaten!#REF!,"] ")</f>
        <v>#REF!</v>
      </c>
      <c r="H172" t="e">
        <f>IF(Detaildaten!#REF!="","",Detaildaten!#REF!)</f>
        <v>#REF!</v>
      </c>
      <c r="I172" t="e">
        <f>Detaildaten!#REF!</f>
        <v>#REF!</v>
      </c>
      <c r="J172" t="e">
        <f>IF(Detaildaten!#REF!="","",Detaildaten!#REF!)</f>
        <v>#REF!</v>
      </c>
      <c r="L172" t="e">
        <f t="shared" si="22"/>
        <v>#REF!</v>
      </c>
      <c r="M172" t="e">
        <f t="shared" si="23"/>
        <v>#REF!</v>
      </c>
      <c r="N172" t="e">
        <f t="shared" si="24"/>
        <v>#REF!</v>
      </c>
      <c r="O172" t="e">
        <f t="shared" si="25"/>
        <v>#REF!</v>
      </c>
      <c r="Q172">
        <f>COUNTIFS(Optionen!$T$3:$T$8,Leistungsübersicht!$D$9,Optionen!$U$3:$U$8,'Leistungsübersicht - WIP'!E172)</f>
        <v>0</v>
      </c>
      <c r="S172" t="e">
        <f t="shared" si="26"/>
        <v>#REF!</v>
      </c>
      <c r="T172" t="e">
        <f t="shared" si="27"/>
        <v>#REF!</v>
      </c>
      <c r="U172" t="e">
        <f t="shared" si="28"/>
        <v>#REF!</v>
      </c>
      <c r="V172" t="e">
        <f t="shared" si="29"/>
        <v>#REF!</v>
      </c>
      <c r="X172" t="e">
        <f t="shared" si="30"/>
        <v>#N/A</v>
      </c>
      <c r="Y172" t="str" cm="1">
        <f t="array" ref="Y172">IFERROR(INDEX($T$6:$T$305,MATCH(1,COUNTIF($Y$5:Y171,$T$6:$T$305)+($T$6:$T471&lt;&gt;"")*1,0)),"")</f>
        <v/>
      </c>
      <c r="Z172" t="e">
        <f t="shared" si="31"/>
        <v>#N/A</v>
      </c>
      <c r="AA172" t="e">
        <f t="shared" si="32"/>
        <v>#N/A</v>
      </c>
      <c r="AC172" t="str">
        <f>IF(Y172="","",VLOOKUP(Y172,Detaildaten!$F$8:$W$19,18,0))</f>
        <v/>
      </c>
      <c r="AD172" t="str">
        <f>IF(Y172="","",Leistungsübersicht!$D$9)</f>
        <v/>
      </c>
      <c r="AE172" t="str">
        <f>IF(Y172="","",IF(AD172=Optionen!$N$6,Optionen!$N$6,IF(AD172=Optionen!$N$5,Leistungsübersicht!$D$10,IF(AD172=Optionen!$N$4,Leistungsübersicht!$D$10))))</f>
        <v/>
      </c>
      <c r="AF172" t="str">
        <f>IF(Y172="","",IF(AD172=Optionen!$N$4,Leistungsübersicht!$D$11))</f>
        <v/>
      </c>
      <c r="AG172" s="19" t="str">
        <f>_xlfn.IFNA(INDEX(Verteilungsschlüssel!$B$5:$V$35,MATCH('Leistungsübersicht - WIP'!AC172,Verteilungsschlüssel!$B$5:$B$35,0),MATCH('Leistungsübersicht - WIP'!AE172,Verteilungsschlüssel!$B$5:$V$5,0)),"")</f>
        <v/>
      </c>
    </row>
    <row r="173" spans="2:33" x14ac:dyDescent="0.3">
      <c r="B173">
        <v>168</v>
      </c>
      <c r="C173" t="e">
        <f>IF(Detaildaten!#REF!="","",Detaildaten!#REF!)</f>
        <v>#REF!</v>
      </c>
      <c r="D173" t="e">
        <f>IF(Detaildaten!#REF!="","",Detaildaten!#REF!)</f>
        <v>#REF!</v>
      </c>
      <c r="E173" t="e">
        <f>IF(Detaildaten!#REF!="","",Detaildaten!#REF!)</f>
        <v>#REF!</v>
      </c>
      <c r="G173" t="e">
        <f>CONCATENATE(Detaildaten!#REF!," [",Detaildaten!#REF!,"] ")</f>
        <v>#REF!</v>
      </c>
      <c r="H173" t="e">
        <f>IF(Detaildaten!#REF!="","",Detaildaten!#REF!)</f>
        <v>#REF!</v>
      </c>
      <c r="I173" t="e">
        <f>Detaildaten!#REF!</f>
        <v>#REF!</v>
      </c>
      <c r="J173" t="e">
        <f>IF(Detaildaten!#REF!="","",Detaildaten!#REF!)</f>
        <v>#REF!</v>
      </c>
      <c r="L173" t="e">
        <f t="shared" si="22"/>
        <v>#REF!</v>
      </c>
      <c r="M173" t="e">
        <f t="shared" si="23"/>
        <v>#REF!</v>
      </c>
      <c r="N173" t="e">
        <f t="shared" si="24"/>
        <v>#REF!</v>
      </c>
      <c r="O173" t="e">
        <f t="shared" si="25"/>
        <v>#REF!</v>
      </c>
      <c r="Q173">
        <f>COUNTIFS(Optionen!$T$3:$T$8,Leistungsübersicht!$D$9,Optionen!$U$3:$U$8,'Leistungsübersicht - WIP'!E173)</f>
        <v>0</v>
      </c>
      <c r="S173" t="e">
        <f t="shared" si="26"/>
        <v>#REF!</v>
      </c>
      <c r="T173" t="e">
        <f t="shared" si="27"/>
        <v>#REF!</v>
      </c>
      <c r="U173" t="e">
        <f t="shared" si="28"/>
        <v>#REF!</v>
      </c>
      <c r="V173" t="e">
        <f t="shared" si="29"/>
        <v>#REF!</v>
      </c>
      <c r="X173" t="e">
        <f t="shared" si="30"/>
        <v>#N/A</v>
      </c>
      <c r="Y173" t="str" cm="1">
        <f t="array" ref="Y173">IFERROR(INDEX($T$6:$T$305,MATCH(1,COUNTIF($Y$5:Y172,$T$6:$T$305)+($T$6:$T472&lt;&gt;"")*1,0)),"")</f>
        <v/>
      </c>
      <c r="Z173" t="e">
        <f t="shared" si="31"/>
        <v>#N/A</v>
      </c>
      <c r="AA173" t="e">
        <f t="shared" si="32"/>
        <v>#N/A</v>
      </c>
      <c r="AC173" t="str">
        <f>IF(Y173="","",VLOOKUP(Y173,Detaildaten!$F$8:$W$19,18,0))</f>
        <v/>
      </c>
      <c r="AD173" t="str">
        <f>IF(Y173="","",Leistungsübersicht!$D$9)</f>
        <v/>
      </c>
      <c r="AE173" t="str">
        <f>IF(Y173="","",IF(AD173=Optionen!$N$6,Optionen!$N$6,IF(AD173=Optionen!$N$5,Leistungsübersicht!$D$10,IF(AD173=Optionen!$N$4,Leistungsübersicht!$D$10))))</f>
        <v/>
      </c>
      <c r="AF173" t="str">
        <f>IF(Y173="","",IF(AD173=Optionen!$N$4,Leistungsübersicht!$D$11))</f>
        <v/>
      </c>
      <c r="AG173" s="19" t="str">
        <f>_xlfn.IFNA(INDEX(Verteilungsschlüssel!$B$5:$V$35,MATCH('Leistungsübersicht - WIP'!AC173,Verteilungsschlüssel!$B$5:$B$35,0),MATCH('Leistungsübersicht - WIP'!AE173,Verteilungsschlüssel!$B$5:$V$5,0)),"")</f>
        <v/>
      </c>
    </row>
    <row r="174" spans="2:33" x14ac:dyDescent="0.3">
      <c r="B174">
        <v>169</v>
      </c>
      <c r="C174" t="e">
        <f>IF(Detaildaten!#REF!="","",Detaildaten!#REF!)</f>
        <v>#REF!</v>
      </c>
      <c r="D174" t="e">
        <f>IF(Detaildaten!#REF!="","",Detaildaten!#REF!)</f>
        <v>#REF!</v>
      </c>
      <c r="E174" t="e">
        <f>IF(Detaildaten!#REF!="","",Detaildaten!#REF!)</f>
        <v>#REF!</v>
      </c>
      <c r="G174" t="e">
        <f>CONCATENATE(Detaildaten!#REF!," [",Detaildaten!#REF!,"] ")</f>
        <v>#REF!</v>
      </c>
      <c r="H174" t="e">
        <f>IF(Detaildaten!#REF!="","",Detaildaten!#REF!)</f>
        <v>#REF!</v>
      </c>
      <c r="I174" t="e">
        <f>Detaildaten!#REF!</f>
        <v>#REF!</v>
      </c>
      <c r="J174" t="e">
        <f>IF(Detaildaten!#REF!="","",Detaildaten!#REF!)</f>
        <v>#REF!</v>
      </c>
      <c r="L174" t="e">
        <f t="shared" si="22"/>
        <v>#REF!</v>
      </c>
      <c r="M174" t="e">
        <f t="shared" si="23"/>
        <v>#REF!</v>
      </c>
      <c r="N174" t="e">
        <f t="shared" si="24"/>
        <v>#REF!</v>
      </c>
      <c r="O174" t="e">
        <f t="shared" si="25"/>
        <v>#REF!</v>
      </c>
      <c r="Q174">
        <f>COUNTIFS(Optionen!$T$3:$T$8,Leistungsübersicht!$D$9,Optionen!$U$3:$U$8,'Leistungsübersicht - WIP'!E174)</f>
        <v>0</v>
      </c>
      <c r="S174" t="e">
        <f t="shared" si="26"/>
        <v>#REF!</v>
      </c>
      <c r="T174" t="e">
        <f t="shared" si="27"/>
        <v>#REF!</v>
      </c>
      <c r="U174" t="e">
        <f t="shared" si="28"/>
        <v>#REF!</v>
      </c>
      <c r="V174" t="e">
        <f t="shared" si="29"/>
        <v>#REF!</v>
      </c>
      <c r="X174" t="e">
        <f t="shared" si="30"/>
        <v>#N/A</v>
      </c>
      <c r="Y174" t="str" cm="1">
        <f t="array" ref="Y174">IFERROR(INDEX($T$6:$T$305,MATCH(1,COUNTIF($Y$5:Y173,$T$6:$T$305)+($T$6:$T473&lt;&gt;"")*1,0)),"")</f>
        <v/>
      </c>
      <c r="Z174" t="e">
        <f t="shared" si="31"/>
        <v>#N/A</v>
      </c>
      <c r="AA174" t="e">
        <f t="shared" si="32"/>
        <v>#N/A</v>
      </c>
      <c r="AC174" t="str">
        <f>IF(Y174="","",VLOOKUP(Y174,Detaildaten!$F$8:$W$19,18,0))</f>
        <v/>
      </c>
      <c r="AD174" t="str">
        <f>IF(Y174="","",Leistungsübersicht!$D$9)</f>
        <v/>
      </c>
      <c r="AE174" t="str">
        <f>IF(Y174="","",IF(AD174=Optionen!$N$6,Optionen!$N$6,IF(AD174=Optionen!$N$5,Leistungsübersicht!$D$10,IF(AD174=Optionen!$N$4,Leistungsübersicht!$D$10))))</f>
        <v/>
      </c>
      <c r="AF174" t="str">
        <f>IF(Y174="","",IF(AD174=Optionen!$N$4,Leistungsübersicht!$D$11))</f>
        <v/>
      </c>
      <c r="AG174" s="19" t="str">
        <f>_xlfn.IFNA(INDEX(Verteilungsschlüssel!$B$5:$V$35,MATCH('Leistungsübersicht - WIP'!AC174,Verteilungsschlüssel!$B$5:$B$35,0),MATCH('Leistungsübersicht - WIP'!AE174,Verteilungsschlüssel!$B$5:$V$5,0)),"")</f>
        <v/>
      </c>
    </row>
    <row r="175" spans="2:33" x14ac:dyDescent="0.3">
      <c r="B175">
        <v>170</v>
      </c>
      <c r="C175" t="e">
        <f>IF(Detaildaten!#REF!="","",Detaildaten!#REF!)</f>
        <v>#REF!</v>
      </c>
      <c r="D175" t="e">
        <f>IF(Detaildaten!#REF!="","",Detaildaten!#REF!)</f>
        <v>#REF!</v>
      </c>
      <c r="E175" t="e">
        <f>IF(Detaildaten!#REF!="","",Detaildaten!#REF!)</f>
        <v>#REF!</v>
      </c>
      <c r="G175" t="e">
        <f>CONCATENATE(Detaildaten!#REF!," [",Detaildaten!#REF!,"] ")</f>
        <v>#REF!</v>
      </c>
      <c r="H175" t="e">
        <f>IF(Detaildaten!#REF!="","",Detaildaten!#REF!)</f>
        <v>#REF!</v>
      </c>
      <c r="I175" t="e">
        <f>Detaildaten!#REF!</f>
        <v>#REF!</v>
      </c>
      <c r="J175" t="e">
        <f>IF(Detaildaten!#REF!="","",Detaildaten!#REF!)</f>
        <v>#REF!</v>
      </c>
      <c r="L175" t="e">
        <f t="shared" si="22"/>
        <v>#REF!</v>
      </c>
      <c r="M175" t="e">
        <f t="shared" si="23"/>
        <v>#REF!</v>
      </c>
      <c r="N175" t="e">
        <f t="shared" si="24"/>
        <v>#REF!</v>
      </c>
      <c r="O175" t="e">
        <f t="shared" si="25"/>
        <v>#REF!</v>
      </c>
      <c r="Q175">
        <f>COUNTIFS(Optionen!$T$3:$T$8,Leistungsübersicht!$D$9,Optionen!$U$3:$U$8,'Leistungsübersicht - WIP'!E175)</f>
        <v>0</v>
      </c>
      <c r="S175" t="e">
        <f t="shared" si="26"/>
        <v>#REF!</v>
      </c>
      <c r="T175" t="e">
        <f t="shared" si="27"/>
        <v>#REF!</v>
      </c>
      <c r="U175" t="e">
        <f t="shared" si="28"/>
        <v>#REF!</v>
      </c>
      <c r="V175" t="e">
        <f t="shared" si="29"/>
        <v>#REF!</v>
      </c>
      <c r="X175" t="e">
        <f t="shared" si="30"/>
        <v>#N/A</v>
      </c>
      <c r="Y175" t="str" cm="1">
        <f t="array" ref="Y175">IFERROR(INDEX($T$6:$T$305,MATCH(1,COUNTIF($Y$5:Y174,$T$6:$T$305)+($T$6:$T474&lt;&gt;"")*1,0)),"")</f>
        <v/>
      </c>
      <c r="Z175" t="e">
        <f t="shared" si="31"/>
        <v>#N/A</v>
      </c>
      <c r="AA175" t="e">
        <f t="shared" si="32"/>
        <v>#N/A</v>
      </c>
      <c r="AC175" t="str">
        <f>IF(Y175="","",VLOOKUP(Y175,Detaildaten!$F$8:$W$19,18,0))</f>
        <v/>
      </c>
      <c r="AD175" t="str">
        <f>IF(Y175="","",Leistungsübersicht!$D$9)</f>
        <v/>
      </c>
      <c r="AE175" t="str">
        <f>IF(Y175="","",IF(AD175=Optionen!$N$6,Optionen!$N$6,IF(AD175=Optionen!$N$5,Leistungsübersicht!$D$10,IF(AD175=Optionen!$N$4,Leistungsübersicht!$D$10))))</f>
        <v/>
      </c>
      <c r="AF175" t="str">
        <f>IF(Y175="","",IF(AD175=Optionen!$N$4,Leistungsübersicht!$D$11))</f>
        <v/>
      </c>
      <c r="AG175" s="19" t="str">
        <f>_xlfn.IFNA(INDEX(Verteilungsschlüssel!$B$5:$V$35,MATCH('Leistungsübersicht - WIP'!AC175,Verteilungsschlüssel!$B$5:$B$35,0),MATCH('Leistungsübersicht - WIP'!AE175,Verteilungsschlüssel!$B$5:$V$5,0)),"")</f>
        <v/>
      </c>
    </row>
    <row r="176" spans="2:33" x14ac:dyDescent="0.3">
      <c r="B176">
        <v>171</v>
      </c>
      <c r="C176" t="e">
        <f>IF(Detaildaten!#REF!="","",Detaildaten!#REF!)</f>
        <v>#REF!</v>
      </c>
      <c r="D176" t="e">
        <f>IF(Detaildaten!#REF!="","",Detaildaten!#REF!)</f>
        <v>#REF!</v>
      </c>
      <c r="E176" t="e">
        <f>IF(Detaildaten!#REF!="","",Detaildaten!#REF!)</f>
        <v>#REF!</v>
      </c>
      <c r="G176" t="e">
        <f>CONCATENATE(Detaildaten!#REF!," [",Detaildaten!#REF!,"] ")</f>
        <v>#REF!</v>
      </c>
      <c r="H176" t="e">
        <f>IF(Detaildaten!#REF!="","",Detaildaten!#REF!)</f>
        <v>#REF!</v>
      </c>
      <c r="I176" t="e">
        <f>Detaildaten!#REF!</f>
        <v>#REF!</v>
      </c>
      <c r="J176" t="e">
        <f>IF(Detaildaten!#REF!="","",Detaildaten!#REF!)</f>
        <v>#REF!</v>
      </c>
      <c r="L176" t="e">
        <f t="shared" si="22"/>
        <v>#REF!</v>
      </c>
      <c r="M176" t="e">
        <f t="shared" si="23"/>
        <v>#REF!</v>
      </c>
      <c r="N176" t="e">
        <f t="shared" si="24"/>
        <v>#REF!</v>
      </c>
      <c r="O176" t="e">
        <f t="shared" si="25"/>
        <v>#REF!</v>
      </c>
      <c r="Q176">
        <f>COUNTIFS(Optionen!$T$3:$T$8,Leistungsübersicht!$D$9,Optionen!$U$3:$U$8,'Leistungsübersicht - WIP'!E176)</f>
        <v>0</v>
      </c>
      <c r="S176" t="e">
        <f t="shared" si="26"/>
        <v>#REF!</v>
      </c>
      <c r="T176" t="e">
        <f t="shared" si="27"/>
        <v>#REF!</v>
      </c>
      <c r="U176" t="e">
        <f t="shared" si="28"/>
        <v>#REF!</v>
      </c>
      <c r="V176" t="e">
        <f t="shared" si="29"/>
        <v>#REF!</v>
      </c>
      <c r="X176" t="e">
        <f t="shared" si="30"/>
        <v>#N/A</v>
      </c>
      <c r="Y176" t="str" cm="1">
        <f t="array" ref="Y176">IFERROR(INDEX($T$6:$T$305,MATCH(1,COUNTIF($Y$5:Y175,$T$6:$T$305)+($T$6:$T475&lt;&gt;"")*1,0)),"")</f>
        <v/>
      </c>
      <c r="Z176" t="e">
        <f t="shared" si="31"/>
        <v>#N/A</v>
      </c>
      <c r="AA176" t="e">
        <f t="shared" si="32"/>
        <v>#N/A</v>
      </c>
      <c r="AC176" t="str">
        <f>IF(Y176="","",VLOOKUP(Y176,Detaildaten!$F$8:$W$19,18,0))</f>
        <v/>
      </c>
      <c r="AD176" t="str">
        <f>IF(Y176="","",Leistungsübersicht!$D$9)</f>
        <v/>
      </c>
      <c r="AE176" t="str">
        <f>IF(Y176="","",IF(AD176=Optionen!$N$6,Optionen!$N$6,IF(AD176=Optionen!$N$5,Leistungsübersicht!$D$10,IF(AD176=Optionen!$N$4,Leistungsübersicht!$D$10))))</f>
        <v/>
      </c>
      <c r="AF176" t="str">
        <f>IF(Y176="","",IF(AD176=Optionen!$N$4,Leistungsübersicht!$D$11))</f>
        <v/>
      </c>
      <c r="AG176" s="19" t="str">
        <f>_xlfn.IFNA(INDEX(Verteilungsschlüssel!$B$5:$V$35,MATCH('Leistungsübersicht - WIP'!AC176,Verteilungsschlüssel!$B$5:$B$35,0),MATCH('Leistungsübersicht - WIP'!AE176,Verteilungsschlüssel!$B$5:$V$5,0)),"")</f>
        <v/>
      </c>
    </row>
    <row r="177" spans="2:33" x14ac:dyDescent="0.3">
      <c r="B177">
        <v>172</v>
      </c>
      <c r="C177" t="e">
        <f>IF(Detaildaten!#REF!="","",Detaildaten!#REF!)</f>
        <v>#REF!</v>
      </c>
      <c r="D177" t="e">
        <f>IF(Detaildaten!#REF!="","",Detaildaten!#REF!)</f>
        <v>#REF!</v>
      </c>
      <c r="E177" t="e">
        <f>IF(Detaildaten!#REF!="","",Detaildaten!#REF!)</f>
        <v>#REF!</v>
      </c>
      <c r="G177" t="e">
        <f>CONCATENATE(Detaildaten!#REF!," [",Detaildaten!#REF!,"] ")</f>
        <v>#REF!</v>
      </c>
      <c r="H177" t="e">
        <f>IF(Detaildaten!#REF!="","",Detaildaten!#REF!)</f>
        <v>#REF!</v>
      </c>
      <c r="I177" t="e">
        <f>Detaildaten!#REF!</f>
        <v>#REF!</v>
      </c>
      <c r="J177" t="e">
        <f>IF(Detaildaten!#REF!="","",Detaildaten!#REF!)</f>
        <v>#REF!</v>
      </c>
      <c r="L177" t="e">
        <f t="shared" si="22"/>
        <v>#REF!</v>
      </c>
      <c r="M177" t="e">
        <f t="shared" si="23"/>
        <v>#REF!</v>
      </c>
      <c r="N177" t="e">
        <f t="shared" si="24"/>
        <v>#REF!</v>
      </c>
      <c r="O177" t="e">
        <f t="shared" si="25"/>
        <v>#REF!</v>
      </c>
      <c r="Q177">
        <f>COUNTIFS(Optionen!$T$3:$T$8,Leistungsübersicht!$D$9,Optionen!$U$3:$U$8,'Leistungsübersicht - WIP'!E177)</f>
        <v>0</v>
      </c>
      <c r="S177" t="e">
        <f t="shared" si="26"/>
        <v>#REF!</v>
      </c>
      <c r="T177" t="e">
        <f t="shared" si="27"/>
        <v>#REF!</v>
      </c>
      <c r="U177" t="e">
        <f t="shared" si="28"/>
        <v>#REF!</v>
      </c>
      <c r="V177" t="e">
        <f t="shared" si="29"/>
        <v>#REF!</v>
      </c>
      <c r="X177" t="e">
        <f t="shared" si="30"/>
        <v>#N/A</v>
      </c>
      <c r="Y177" t="str" cm="1">
        <f t="array" ref="Y177">IFERROR(INDEX($T$6:$T$305,MATCH(1,COUNTIF($Y$5:Y176,$T$6:$T$305)+($T$6:$T476&lt;&gt;"")*1,0)),"")</f>
        <v/>
      </c>
      <c r="Z177" t="e">
        <f t="shared" si="31"/>
        <v>#N/A</v>
      </c>
      <c r="AA177" t="e">
        <f t="shared" si="32"/>
        <v>#N/A</v>
      </c>
      <c r="AC177" t="str">
        <f>IF(Y177="","",VLOOKUP(Y177,Detaildaten!$F$8:$W$19,18,0))</f>
        <v/>
      </c>
      <c r="AD177" t="str">
        <f>IF(Y177="","",Leistungsübersicht!$D$9)</f>
        <v/>
      </c>
      <c r="AE177" t="str">
        <f>IF(Y177="","",IF(AD177=Optionen!$N$6,Optionen!$N$6,IF(AD177=Optionen!$N$5,Leistungsübersicht!$D$10,IF(AD177=Optionen!$N$4,Leistungsübersicht!$D$10))))</f>
        <v/>
      </c>
      <c r="AF177" t="str">
        <f>IF(Y177="","",IF(AD177=Optionen!$N$4,Leistungsübersicht!$D$11))</f>
        <v/>
      </c>
      <c r="AG177" s="19" t="str">
        <f>_xlfn.IFNA(INDEX(Verteilungsschlüssel!$B$5:$V$35,MATCH('Leistungsübersicht - WIP'!AC177,Verteilungsschlüssel!$B$5:$B$35,0),MATCH('Leistungsübersicht - WIP'!AE177,Verteilungsschlüssel!$B$5:$V$5,0)),"")</f>
        <v/>
      </c>
    </row>
    <row r="178" spans="2:33" x14ac:dyDescent="0.3">
      <c r="B178">
        <v>173</v>
      </c>
      <c r="C178" t="e">
        <f>IF(Detaildaten!#REF!="","",Detaildaten!#REF!)</f>
        <v>#REF!</v>
      </c>
      <c r="D178" t="e">
        <f>IF(Detaildaten!#REF!="","",Detaildaten!#REF!)</f>
        <v>#REF!</v>
      </c>
      <c r="E178" t="e">
        <f>IF(Detaildaten!#REF!="","",Detaildaten!#REF!)</f>
        <v>#REF!</v>
      </c>
      <c r="G178" t="e">
        <f>CONCATENATE(Detaildaten!#REF!," [",Detaildaten!#REF!,"] ")</f>
        <v>#REF!</v>
      </c>
      <c r="H178" t="e">
        <f>IF(Detaildaten!#REF!="","",Detaildaten!#REF!)</f>
        <v>#REF!</v>
      </c>
      <c r="I178" t="e">
        <f>Detaildaten!#REF!</f>
        <v>#REF!</v>
      </c>
      <c r="J178" t="e">
        <f>IF(Detaildaten!#REF!="","",Detaildaten!#REF!)</f>
        <v>#REF!</v>
      </c>
      <c r="L178" t="e">
        <f t="shared" si="22"/>
        <v>#REF!</v>
      </c>
      <c r="M178" t="e">
        <f t="shared" si="23"/>
        <v>#REF!</v>
      </c>
      <c r="N178" t="e">
        <f t="shared" si="24"/>
        <v>#REF!</v>
      </c>
      <c r="O178" t="e">
        <f t="shared" si="25"/>
        <v>#REF!</v>
      </c>
      <c r="Q178">
        <f>COUNTIFS(Optionen!$T$3:$T$8,Leistungsübersicht!$D$9,Optionen!$U$3:$U$8,'Leistungsübersicht - WIP'!E178)</f>
        <v>0</v>
      </c>
      <c r="S178" t="e">
        <f t="shared" si="26"/>
        <v>#REF!</v>
      </c>
      <c r="T178" t="e">
        <f t="shared" si="27"/>
        <v>#REF!</v>
      </c>
      <c r="U178" t="e">
        <f t="shared" si="28"/>
        <v>#REF!</v>
      </c>
      <c r="V178" t="e">
        <f t="shared" si="29"/>
        <v>#REF!</v>
      </c>
      <c r="X178" t="e">
        <f t="shared" si="30"/>
        <v>#N/A</v>
      </c>
      <c r="Y178" t="str" cm="1">
        <f t="array" ref="Y178">IFERROR(INDEX($T$6:$T$305,MATCH(1,COUNTIF($Y$5:Y177,$T$6:$T$305)+($T$6:$T477&lt;&gt;"")*1,0)),"")</f>
        <v/>
      </c>
      <c r="Z178" t="e">
        <f t="shared" si="31"/>
        <v>#N/A</v>
      </c>
      <c r="AA178" t="e">
        <f t="shared" si="32"/>
        <v>#N/A</v>
      </c>
      <c r="AC178" t="str">
        <f>IF(Y178="","",VLOOKUP(Y178,Detaildaten!$F$8:$W$19,18,0))</f>
        <v/>
      </c>
      <c r="AD178" t="str">
        <f>IF(Y178="","",Leistungsübersicht!$D$9)</f>
        <v/>
      </c>
      <c r="AE178" t="str">
        <f>IF(Y178="","",IF(AD178=Optionen!$N$6,Optionen!$N$6,IF(AD178=Optionen!$N$5,Leistungsübersicht!$D$10,IF(AD178=Optionen!$N$4,Leistungsübersicht!$D$10))))</f>
        <v/>
      </c>
      <c r="AF178" t="str">
        <f>IF(Y178="","",IF(AD178=Optionen!$N$4,Leistungsübersicht!$D$11))</f>
        <v/>
      </c>
      <c r="AG178" s="19" t="str">
        <f>_xlfn.IFNA(INDEX(Verteilungsschlüssel!$B$5:$V$35,MATCH('Leistungsübersicht - WIP'!AC178,Verteilungsschlüssel!$B$5:$B$35,0),MATCH('Leistungsübersicht - WIP'!AE178,Verteilungsschlüssel!$B$5:$V$5,0)),"")</f>
        <v/>
      </c>
    </row>
    <row r="179" spans="2:33" x14ac:dyDescent="0.3">
      <c r="B179">
        <v>174</v>
      </c>
      <c r="C179" t="e">
        <f>IF(Detaildaten!#REF!="","",Detaildaten!#REF!)</f>
        <v>#REF!</v>
      </c>
      <c r="D179" t="e">
        <f>IF(Detaildaten!#REF!="","",Detaildaten!#REF!)</f>
        <v>#REF!</v>
      </c>
      <c r="E179" t="e">
        <f>IF(Detaildaten!#REF!="","",Detaildaten!#REF!)</f>
        <v>#REF!</v>
      </c>
      <c r="G179" t="e">
        <f>CONCATENATE(Detaildaten!#REF!," [",Detaildaten!#REF!,"] ")</f>
        <v>#REF!</v>
      </c>
      <c r="H179" t="e">
        <f>IF(Detaildaten!#REF!="","",Detaildaten!#REF!)</f>
        <v>#REF!</v>
      </c>
      <c r="I179" t="e">
        <f>Detaildaten!#REF!</f>
        <v>#REF!</v>
      </c>
      <c r="J179" t="e">
        <f>IF(Detaildaten!#REF!="","",Detaildaten!#REF!)</f>
        <v>#REF!</v>
      </c>
      <c r="L179" t="e">
        <f t="shared" si="22"/>
        <v>#REF!</v>
      </c>
      <c r="M179" t="e">
        <f t="shared" si="23"/>
        <v>#REF!</v>
      </c>
      <c r="N179" t="e">
        <f t="shared" si="24"/>
        <v>#REF!</v>
      </c>
      <c r="O179" t="e">
        <f t="shared" si="25"/>
        <v>#REF!</v>
      </c>
      <c r="Q179">
        <f>COUNTIFS(Optionen!$T$3:$T$8,Leistungsübersicht!$D$9,Optionen!$U$3:$U$8,'Leistungsübersicht - WIP'!E179)</f>
        <v>0</v>
      </c>
      <c r="S179" t="e">
        <f t="shared" si="26"/>
        <v>#REF!</v>
      </c>
      <c r="T179" t="e">
        <f t="shared" si="27"/>
        <v>#REF!</v>
      </c>
      <c r="U179" t="e">
        <f t="shared" si="28"/>
        <v>#REF!</v>
      </c>
      <c r="V179" t="e">
        <f t="shared" si="29"/>
        <v>#REF!</v>
      </c>
      <c r="X179" t="e">
        <f t="shared" si="30"/>
        <v>#N/A</v>
      </c>
      <c r="Y179" t="str" cm="1">
        <f t="array" ref="Y179">IFERROR(INDEX($T$6:$T$305,MATCH(1,COUNTIF($Y$5:Y178,$T$6:$T$305)+($T$6:$T478&lt;&gt;"")*1,0)),"")</f>
        <v/>
      </c>
      <c r="Z179" t="e">
        <f t="shared" si="31"/>
        <v>#N/A</v>
      </c>
      <c r="AA179" t="e">
        <f t="shared" si="32"/>
        <v>#N/A</v>
      </c>
      <c r="AC179" t="str">
        <f>IF(Y179="","",VLOOKUP(Y179,Detaildaten!$F$8:$W$19,18,0))</f>
        <v/>
      </c>
      <c r="AD179" t="str">
        <f>IF(Y179="","",Leistungsübersicht!$D$9)</f>
        <v/>
      </c>
      <c r="AE179" t="str">
        <f>IF(Y179="","",IF(AD179=Optionen!$N$6,Optionen!$N$6,IF(AD179=Optionen!$N$5,Leistungsübersicht!$D$10,IF(AD179=Optionen!$N$4,Leistungsübersicht!$D$10))))</f>
        <v/>
      </c>
      <c r="AF179" t="str">
        <f>IF(Y179="","",IF(AD179=Optionen!$N$4,Leistungsübersicht!$D$11))</f>
        <v/>
      </c>
      <c r="AG179" s="19" t="str">
        <f>_xlfn.IFNA(INDEX(Verteilungsschlüssel!$B$5:$V$35,MATCH('Leistungsübersicht - WIP'!AC179,Verteilungsschlüssel!$B$5:$B$35,0),MATCH('Leistungsübersicht - WIP'!AE179,Verteilungsschlüssel!$B$5:$V$5,0)),"")</f>
        <v/>
      </c>
    </row>
    <row r="180" spans="2:33" x14ac:dyDescent="0.3">
      <c r="B180">
        <v>175</v>
      </c>
      <c r="C180" t="e">
        <f>IF(Detaildaten!#REF!="","",Detaildaten!#REF!)</f>
        <v>#REF!</v>
      </c>
      <c r="D180" t="e">
        <f>IF(Detaildaten!#REF!="","",Detaildaten!#REF!)</f>
        <v>#REF!</v>
      </c>
      <c r="E180" t="e">
        <f>IF(Detaildaten!#REF!="","",Detaildaten!#REF!)</f>
        <v>#REF!</v>
      </c>
      <c r="G180" t="e">
        <f>CONCATENATE(Detaildaten!#REF!," [",Detaildaten!#REF!,"] ")</f>
        <v>#REF!</v>
      </c>
      <c r="H180" t="e">
        <f>IF(Detaildaten!#REF!="","",Detaildaten!#REF!)</f>
        <v>#REF!</v>
      </c>
      <c r="I180" t="e">
        <f>Detaildaten!#REF!</f>
        <v>#REF!</v>
      </c>
      <c r="J180" t="e">
        <f>IF(Detaildaten!#REF!="","",Detaildaten!#REF!)</f>
        <v>#REF!</v>
      </c>
      <c r="L180" t="e">
        <f t="shared" si="22"/>
        <v>#REF!</v>
      </c>
      <c r="M180" t="e">
        <f t="shared" si="23"/>
        <v>#REF!</v>
      </c>
      <c r="N180" t="e">
        <f t="shared" si="24"/>
        <v>#REF!</v>
      </c>
      <c r="O180" t="e">
        <f t="shared" si="25"/>
        <v>#REF!</v>
      </c>
      <c r="Q180">
        <f>COUNTIFS(Optionen!$T$3:$T$8,Leistungsübersicht!$D$9,Optionen!$U$3:$U$8,'Leistungsübersicht - WIP'!E180)</f>
        <v>0</v>
      </c>
      <c r="S180" t="e">
        <f t="shared" si="26"/>
        <v>#REF!</v>
      </c>
      <c r="T180" t="e">
        <f t="shared" si="27"/>
        <v>#REF!</v>
      </c>
      <c r="U180" t="e">
        <f t="shared" si="28"/>
        <v>#REF!</v>
      </c>
      <c r="V180" t="e">
        <f t="shared" si="29"/>
        <v>#REF!</v>
      </c>
      <c r="X180" t="e">
        <f t="shared" si="30"/>
        <v>#N/A</v>
      </c>
      <c r="Y180" t="str" cm="1">
        <f t="array" ref="Y180">IFERROR(INDEX($T$6:$T$305,MATCH(1,COUNTIF($Y$5:Y179,$T$6:$T$305)+($T$6:$T479&lt;&gt;"")*1,0)),"")</f>
        <v/>
      </c>
      <c r="Z180" t="e">
        <f t="shared" si="31"/>
        <v>#N/A</v>
      </c>
      <c r="AA180" t="e">
        <f t="shared" si="32"/>
        <v>#N/A</v>
      </c>
      <c r="AC180" t="str">
        <f>IF(Y180="","",VLOOKUP(Y180,Detaildaten!$F$8:$W$19,18,0))</f>
        <v/>
      </c>
      <c r="AD180" t="str">
        <f>IF(Y180="","",Leistungsübersicht!$D$9)</f>
        <v/>
      </c>
      <c r="AE180" t="str">
        <f>IF(Y180="","",IF(AD180=Optionen!$N$6,Optionen!$N$6,IF(AD180=Optionen!$N$5,Leistungsübersicht!$D$10,IF(AD180=Optionen!$N$4,Leistungsübersicht!$D$10))))</f>
        <v/>
      </c>
      <c r="AF180" t="str">
        <f>IF(Y180="","",IF(AD180=Optionen!$N$4,Leistungsübersicht!$D$11))</f>
        <v/>
      </c>
      <c r="AG180" s="19" t="str">
        <f>_xlfn.IFNA(INDEX(Verteilungsschlüssel!$B$5:$V$35,MATCH('Leistungsübersicht - WIP'!AC180,Verteilungsschlüssel!$B$5:$B$35,0),MATCH('Leistungsübersicht - WIP'!AE180,Verteilungsschlüssel!$B$5:$V$5,0)),"")</f>
        <v/>
      </c>
    </row>
    <row r="181" spans="2:33" x14ac:dyDescent="0.3">
      <c r="B181">
        <v>176</v>
      </c>
      <c r="C181" t="e">
        <f>IF(Detaildaten!#REF!="","",Detaildaten!#REF!)</f>
        <v>#REF!</v>
      </c>
      <c r="D181" t="e">
        <f>IF(Detaildaten!#REF!="","",Detaildaten!#REF!)</f>
        <v>#REF!</v>
      </c>
      <c r="E181" t="e">
        <f>IF(Detaildaten!#REF!="","",Detaildaten!#REF!)</f>
        <v>#REF!</v>
      </c>
      <c r="G181" t="e">
        <f>CONCATENATE(Detaildaten!#REF!," [",Detaildaten!#REF!,"] ")</f>
        <v>#REF!</v>
      </c>
      <c r="H181" t="e">
        <f>IF(Detaildaten!#REF!="","",Detaildaten!#REF!)</f>
        <v>#REF!</v>
      </c>
      <c r="I181" t="e">
        <f>Detaildaten!#REF!</f>
        <v>#REF!</v>
      </c>
      <c r="J181" t="e">
        <f>IF(Detaildaten!#REF!="","",Detaildaten!#REF!)</f>
        <v>#REF!</v>
      </c>
      <c r="L181" t="e">
        <f t="shared" si="22"/>
        <v>#REF!</v>
      </c>
      <c r="M181" t="e">
        <f t="shared" si="23"/>
        <v>#REF!</v>
      </c>
      <c r="N181" t="e">
        <f t="shared" si="24"/>
        <v>#REF!</v>
      </c>
      <c r="O181" t="e">
        <f t="shared" si="25"/>
        <v>#REF!</v>
      </c>
      <c r="Q181">
        <f>COUNTIFS(Optionen!$T$3:$T$8,Leistungsübersicht!$D$9,Optionen!$U$3:$U$8,'Leistungsübersicht - WIP'!E181)</f>
        <v>0</v>
      </c>
      <c r="S181" t="e">
        <f t="shared" si="26"/>
        <v>#REF!</v>
      </c>
      <c r="T181" t="e">
        <f t="shared" si="27"/>
        <v>#REF!</v>
      </c>
      <c r="U181" t="e">
        <f t="shared" si="28"/>
        <v>#REF!</v>
      </c>
      <c r="V181" t="e">
        <f t="shared" si="29"/>
        <v>#REF!</v>
      </c>
      <c r="X181" t="e">
        <f t="shared" si="30"/>
        <v>#N/A</v>
      </c>
      <c r="Y181" t="str" cm="1">
        <f t="array" ref="Y181">IFERROR(INDEX($T$6:$T$305,MATCH(1,COUNTIF($Y$5:Y180,$T$6:$T$305)+($T$6:$T480&lt;&gt;"")*1,0)),"")</f>
        <v/>
      </c>
      <c r="Z181" t="e">
        <f t="shared" si="31"/>
        <v>#N/A</v>
      </c>
      <c r="AA181" t="e">
        <f t="shared" si="32"/>
        <v>#N/A</v>
      </c>
      <c r="AC181" t="str">
        <f>IF(Y181="","",VLOOKUP(Y181,Detaildaten!$F$8:$W$19,18,0))</f>
        <v/>
      </c>
      <c r="AD181" t="str">
        <f>IF(Y181="","",Leistungsübersicht!$D$9)</f>
        <v/>
      </c>
      <c r="AE181" t="str">
        <f>IF(Y181="","",IF(AD181=Optionen!$N$6,Optionen!$N$6,IF(AD181=Optionen!$N$5,Leistungsübersicht!$D$10,IF(AD181=Optionen!$N$4,Leistungsübersicht!$D$10))))</f>
        <v/>
      </c>
      <c r="AF181" t="str">
        <f>IF(Y181="","",IF(AD181=Optionen!$N$4,Leistungsübersicht!$D$11))</f>
        <v/>
      </c>
      <c r="AG181" s="19" t="str">
        <f>_xlfn.IFNA(INDEX(Verteilungsschlüssel!$B$5:$V$35,MATCH('Leistungsübersicht - WIP'!AC181,Verteilungsschlüssel!$B$5:$B$35,0),MATCH('Leistungsübersicht - WIP'!AE181,Verteilungsschlüssel!$B$5:$V$5,0)),"")</f>
        <v/>
      </c>
    </row>
    <row r="182" spans="2:33" x14ac:dyDescent="0.3">
      <c r="B182">
        <v>177</v>
      </c>
      <c r="C182" t="e">
        <f>IF(Detaildaten!#REF!="","",Detaildaten!#REF!)</f>
        <v>#REF!</v>
      </c>
      <c r="D182" t="e">
        <f>IF(Detaildaten!#REF!="","",Detaildaten!#REF!)</f>
        <v>#REF!</v>
      </c>
      <c r="E182" t="e">
        <f>IF(Detaildaten!#REF!="","",Detaildaten!#REF!)</f>
        <v>#REF!</v>
      </c>
      <c r="G182" t="e">
        <f>CONCATENATE(Detaildaten!#REF!," [",Detaildaten!#REF!,"] ")</f>
        <v>#REF!</v>
      </c>
      <c r="H182" t="e">
        <f>IF(Detaildaten!#REF!="","",Detaildaten!#REF!)</f>
        <v>#REF!</v>
      </c>
      <c r="I182" t="e">
        <f>Detaildaten!#REF!</f>
        <v>#REF!</v>
      </c>
      <c r="J182" t="e">
        <f>IF(Detaildaten!#REF!="","",Detaildaten!#REF!)</f>
        <v>#REF!</v>
      </c>
      <c r="L182" t="e">
        <f t="shared" si="22"/>
        <v>#REF!</v>
      </c>
      <c r="M182" t="e">
        <f t="shared" si="23"/>
        <v>#REF!</v>
      </c>
      <c r="N182" t="e">
        <f t="shared" si="24"/>
        <v>#REF!</v>
      </c>
      <c r="O182" t="e">
        <f t="shared" si="25"/>
        <v>#REF!</v>
      </c>
      <c r="Q182">
        <f>COUNTIFS(Optionen!$T$3:$T$8,Leistungsübersicht!$D$9,Optionen!$U$3:$U$8,'Leistungsübersicht - WIP'!E182)</f>
        <v>0</v>
      </c>
      <c r="S182" t="e">
        <f t="shared" si="26"/>
        <v>#REF!</v>
      </c>
      <c r="T182" t="e">
        <f t="shared" si="27"/>
        <v>#REF!</v>
      </c>
      <c r="U182" t="e">
        <f t="shared" si="28"/>
        <v>#REF!</v>
      </c>
      <c r="V182" t="e">
        <f t="shared" si="29"/>
        <v>#REF!</v>
      </c>
      <c r="X182" t="e">
        <f t="shared" si="30"/>
        <v>#N/A</v>
      </c>
      <c r="Y182" t="str" cm="1">
        <f t="array" ref="Y182">IFERROR(INDEX($T$6:$T$305,MATCH(1,COUNTIF($Y$5:Y181,$T$6:$T$305)+($T$6:$T481&lt;&gt;"")*1,0)),"")</f>
        <v/>
      </c>
      <c r="Z182" t="e">
        <f t="shared" si="31"/>
        <v>#N/A</v>
      </c>
      <c r="AA182" t="e">
        <f t="shared" si="32"/>
        <v>#N/A</v>
      </c>
      <c r="AC182" t="str">
        <f>IF(Y182="","",VLOOKUP(Y182,Detaildaten!$F$8:$W$19,18,0))</f>
        <v/>
      </c>
      <c r="AD182" t="str">
        <f>IF(Y182="","",Leistungsübersicht!$D$9)</f>
        <v/>
      </c>
      <c r="AE182" t="str">
        <f>IF(Y182="","",IF(AD182=Optionen!$N$6,Optionen!$N$6,IF(AD182=Optionen!$N$5,Leistungsübersicht!$D$10,IF(AD182=Optionen!$N$4,Leistungsübersicht!$D$10))))</f>
        <v/>
      </c>
      <c r="AF182" t="str">
        <f>IF(Y182="","",IF(AD182=Optionen!$N$4,Leistungsübersicht!$D$11))</f>
        <v/>
      </c>
      <c r="AG182" s="19" t="str">
        <f>_xlfn.IFNA(INDEX(Verteilungsschlüssel!$B$5:$V$35,MATCH('Leistungsübersicht - WIP'!AC182,Verteilungsschlüssel!$B$5:$B$35,0),MATCH('Leistungsübersicht - WIP'!AE182,Verteilungsschlüssel!$B$5:$V$5,0)),"")</f>
        <v/>
      </c>
    </row>
    <row r="183" spans="2:33" x14ac:dyDescent="0.3">
      <c r="B183">
        <v>178</v>
      </c>
      <c r="C183" t="e">
        <f>IF(Detaildaten!#REF!="","",Detaildaten!#REF!)</f>
        <v>#REF!</v>
      </c>
      <c r="D183" t="e">
        <f>IF(Detaildaten!#REF!="","",Detaildaten!#REF!)</f>
        <v>#REF!</v>
      </c>
      <c r="E183" t="e">
        <f>IF(Detaildaten!#REF!="","",Detaildaten!#REF!)</f>
        <v>#REF!</v>
      </c>
      <c r="G183" t="e">
        <f>CONCATENATE(Detaildaten!#REF!," [",Detaildaten!#REF!,"] ")</f>
        <v>#REF!</v>
      </c>
      <c r="H183" t="e">
        <f>IF(Detaildaten!#REF!="","",Detaildaten!#REF!)</f>
        <v>#REF!</v>
      </c>
      <c r="I183" t="e">
        <f>Detaildaten!#REF!</f>
        <v>#REF!</v>
      </c>
      <c r="J183" t="e">
        <f>IF(Detaildaten!#REF!="","",Detaildaten!#REF!)</f>
        <v>#REF!</v>
      </c>
      <c r="L183" t="e">
        <f t="shared" si="22"/>
        <v>#REF!</v>
      </c>
      <c r="M183" t="e">
        <f t="shared" si="23"/>
        <v>#REF!</v>
      </c>
      <c r="N183" t="e">
        <f t="shared" si="24"/>
        <v>#REF!</v>
      </c>
      <c r="O183" t="e">
        <f t="shared" si="25"/>
        <v>#REF!</v>
      </c>
      <c r="Q183">
        <f>COUNTIFS(Optionen!$T$3:$T$8,Leistungsübersicht!$D$9,Optionen!$U$3:$U$8,'Leistungsübersicht - WIP'!E183)</f>
        <v>0</v>
      </c>
      <c r="S183" t="e">
        <f t="shared" si="26"/>
        <v>#REF!</v>
      </c>
      <c r="T183" t="e">
        <f t="shared" si="27"/>
        <v>#REF!</v>
      </c>
      <c r="U183" t="e">
        <f t="shared" si="28"/>
        <v>#REF!</v>
      </c>
      <c r="V183" t="e">
        <f t="shared" si="29"/>
        <v>#REF!</v>
      </c>
      <c r="X183" t="e">
        <f t="shared" si="30"/>
        <v>#N/A</v>
      </c>
      <c r="Y183" t="str" cm="1">
        <f t="array" ref="Y183">IFERROR(INDEX($T$6:$T$305,MATCH(1,COUNTIF($Y$5:Y182,$T$6:$T$305)+($T$6:$T482&lt;&gt;"")*1,0)),"")</f>
        <v/>
      </c>
      <c r="Z183" t="e">
        <f t="shared" si="31"/>
        <v>#N/A</v>
      </c>
      <c r="AA183" t="e">
        <f t="shared" si="32"/>
        <v>#N/A</v>
      </c>
      <c r="AC183" t="str">
        <f>IF(Y183="","",VLOOKUP(Y183,Detaildaten!$F$8:$W$19,18,0))</f>
        <v/>
      </c>
      <c r="AD183" t="str">
        <f>IF(Y183="","",Leistungsübersicht!$D$9)</f>
        <v/>
      </c>
      <c r="AE183" t="str">
        <f>IF(Y183="","",IF(AD183=Optionen!$N$6,Optionen!$N$6,IF(AD183=Optionen!$N$5,Leistungsübersicht!$D$10,IF(AD183=Optionen!$N$4,Leistungsübersicht!$D$10))))</f>
        <v/>
      </c>
      <c r="AF183" t="str">
        <f>IF(Y183="","",IF(AD183=Optionen!$N$4,Leistungsübersicht!$D$11))</f>
        <v/>
      </c>
      <c r="AG183" s="19" t="str">
        <f>_xlfn.IFNA(INDEX(Verteilungsschlüssel!$B$5:$V$35,MATCH('Leistungsübersicht - WIP'!AC183,Verteilungsschlüssel!$B$5:$B$35,0),MATCH('Leistungsübersicht - WIP'!AE183,Verteilungsschlüssel!$B$5:$V$5,0)),"")</f>
        <v/>
      </c>
    </row>
    <row r="184" spans="2:33" x14ac:dyDescent="0.3">
      <c r="B184">
        <v>179</v>
      </c>
      <c r="C184" t="e">
        <f>IF(Detaildaten!#REF!="","",Detaildaten!#REF!)</f>
        <v>#REF!</v>
      </c>
      <c r="D184" t="e">
        <f>IF(Detaildaten!#REF!="","",Detaildaten!#REF!)</f>
        <v>#REF!</v>
      </c>
      <c r="E184" t="e">
        <f>IF(Detaildaten!#REF!="","",Detaildaten!#REF!)</f>
        <v>#REF!</v>
      </c>
      <c r="G184" t="e">
        <f>CONCATENATE(Detaildaten!#REF!," [",Detaildaten!#REF!,"] ")</f>
        <v>#REF!</v>
      </c>
      <c r="H184" t="e">
        <f>IF(Detaildaten!#REF!="","",Detaildaten!#REF!)</f>
        <v>#REF!</v>
      </c>
      <c r="I184" t="e">
        <f>Detaildaten!#REF!</f>
        <v>#REF!</v>
      </c>
      <c r="J184" t="e">
        <f>IF(Detaildaten!#REF!="","",Detaildaten!#REF!)</f>
        <v>#REF!</v>
      </c>
      <c r="L184" t="e">
        <f t="shared" si="22"/>
        <v>#REF!</v>
      </c>
      <c r="M184" t="e">
        <f t="shared" si="23"/>
        <v>#REF!</v>
      </c>
      <c r="N184" t="e">
        <f t="shared" si="24"/>
        <v>#REF!</v>
      </c>
      <c r="O184" t="e">
        <f t="shared" si="25"/>
        <v>#REF!</v>
      </c>
      <c r="Q184">
        <f>COUNTIFS(Optionen!$T$3:$T$8,Leistungsübersicht!$D$9,Optionen!$U$3:$U$8,'Leistungsübersicht - WIP'!E184)</f>
        <v>0</v>
      </c>
      <c r="S184" t="e">
        <f t="shared" si="26"/>
        <v>#REF!</v>
      </c>
      <c r="T184" t="e">
        <f t="shared" si="27"/>
        <v>#REF!</v>
      </c>
      <c r="U184" t="e">
        <f t="shared" si="28"/>
        <v>#REF!</v>
      </c>
      <c r="V184" t="e">
        <f t="shared" si="29"/>
        <v>#REF!</v>
      </c>
      <c r="X184" t="e">
        <f t="shared" si="30"/>
        <v>#N/A</v>
      </c>
      <c r="Y184" t="str" cm="1">
        <f t="array" ref="Y184">IFERROR(INDEX($T$6:$T$305,MATCH(1,COUNTIF($Y$5:Y183,$T$6:$T$305)+($T$6:$T483&lt;&gt;"")*1,0)),"")</f>
        <v/>
      </c>
      <c r="Z184" t="e">
        <f t="shared" si="31"/>
        <v>#N/A</v>
      </c>
      <c r="AA184" t="e">
        <f t="shared" si="32"/>
        <v>#N/A</v>
      </c>
      <c r="AC184" t="str">
        <f>IF(Y184="","",VLOOKUP(Y184,Detaildaten!$F$8:$W$19,18,0))</f>
        <v/>
      </c>
      <c r="AD184" t="str">
        <f>IF(Y184="","",Leistungsübersicht!$D$9)</f>
        <v/>
      </c>
      <c r="AE184" t="str">
        <f>IF(Y184="","",IF(AD184=Optionen!$N$6,Optionen!$N$6,IF(AD184=Optionen!$N$5,Leistungsübersicht!$D$10,IF(AD184=Optionen!$N$4,Leistungsübersicht!$D$10))))</f>
        <v/>
      </c>
      <c r="AF184" t="str">
        <f>IF(Y184="","",IF(AD184=Optionen!$N$4,Leistungsübersicht!$D$11))</f>
        <v/>
      </c>
      <c r="AG184" s="19" t="str">
        <f>_xlfn.IFNA(INDEX(Verteilungsschlüssel!$B$5:$V$35,MATCH('Leistungsübersicht - WIP'!AC184,Verteilungsschlüssel!$B$5:$B$35,0),MATCH('Leistungsübersicht - WIP'!AE184,Verteilungsschlüssel!$B$5:$V$5,0)),"")</f>
        <v/>
      </c>
    </row>
    <row r="185" spans="2:33" x14ac:dyDescent="0.3">
      <c r="B185">
        <v>180</v>
      </c>
      <c r="C185" t="e">
        <f>IF(Detaildaten!#REF!="","",Detaildaten!#REF!)</f>
        <v>#REF!</v>
      </c>
      <c r="D185" t="e">
        <f>IF(Detaildaten!#REF!="","",Detaildaten!#REF!)</f>
        <v>#REF!</v>
      </c>
      <c r="E185" t="e">
        <f>IF(Detaildaten!#REF!="","",Detaildaten!#REF!)</f>
        <v>#REF!</v>
      </c>
      <c r="G185" t="e">
        <f>CONCATENATE(Detaildaten!#REF!," [",Detaildaten!#REF!,"] ")</f>
        <v>#REF!</v>
      </c>
      <c r="H185" t="e">
        <f>IF(Detaildaten!#REF!="","",Detaildaten!#REF!)</f>
        <v>#REF!</v>
      </c>
      <c r="I185" t="e">
        <f>Detaildaten!#REF!</f>
        <v>#REF!</v>
      </c>
      <c r="J185" t="e">
        <f>IF(Detaildaten!#REF!="","",Detaildaten!#REF!)</f>
        <v>#REF!</v>
      </c>
      <c r="L185" t="e">
        <f t="shared" si="22"/>
        <v>#REF!</v>
      </c>
      <c r="M185" t="e">
        <f t="shared" si="23"/>
        <v>#REF!</v>
      </c>
      <c r="N185" t="e">
        <f t="shared" si="24"/>
        <v>#REF!</v>
      </c>
      <c r="O185" t="e">
        <f t="shared" si="25"/>
        <v>#REF!</v>
      </c>
      <c r="Q185">
        <f>COUNTIFS(Optionen!$T$3:$T$8,Leistungsübersicht!$D$9,Optionen!$U$3:$U$8,'Leistungsübersicht - WIP'!E185)</f>
        <v>0</v>
      </c>
      <c r="S185" t="e">
        <f t="shared" si="26"/>
        <v>#REF!</v>
      </c>
      <c r="T185" t="e">
        <f t="shared" si="27"/>
        <v>#REF!</v>
      </c>
      <c r="U185" t="e">
        <f t="shared" si="28"/>
        <v>#REF!</v>
      </c>
      <c r="V185" t="e">
        <f t="shared" si="29"/>
        <v>#REF!</v>
      </c>
      <c r="X185" t="e">
        <f t="shared" si="30"/>
        <v>#N/A</v>
      </c>
      <c r="Y185" t="str" cm="1">
        <f t="array" ref="Y185">IFERROR(INDEX($T$6:$T$305,MATCH(1,COUNTIF($Y$5:Y184,$T$6:$T$305)+($T$6:$T484&lt;&gt;"")*1,0)),"")</f>
        <v/>
      </c>
      <c r="Z185" t="e">
        <f t="shared" si="31"/>
        <v>#N/A</v>
      </c>
      <c r="AA185" t="e">
        <f t="shared" si="32"/>
        <v>#N/A</v>
      </c>
      <c r="AC185" t="str">
        <f>IF(Y185="","",VLOOKUP(Y185,Detaildaten!$F$8:$W$19,18,0))</f>
        <v/>
      </c>
      <c r="AD185" t="str">
        <f>IF(Y185="","",Leistungsübersicht!$D$9)</f>
        <v/>
      </c>
      <c r="AE185" t="str">
        <f>IF(Y185="","",IF(AD185=Optionen!$N$6,Optionen!$N$6,IF(AD185=Optionen!$N$5,Leistungsübersicht!$D$10,IF(AD185=Optionen!$N$4,Leistungsübersicht!$D$10))))</f>
        <v/>
      </c>
      <c r="AF185" t="str">
        <f>IF(Y185="","",IF(AD185=Optionen!$N$4,Leistungsübersicht!$D$11))</f>
        <v/>
      </c>
      <c r="AG185" s="19" t="str">
        <f>_xlfn.IFNA(INDEX(Verteilungsschlüssel!$B$5:$V$35,MATCH('Leistungsübersicht - WIP'!AC185,Verteilungsschlüssel!$B$5:$B$35,0),MATCH('Leistungsübersicht - WIP'!AE185,Verteilungsschlüssel!$B$5:$V$5,0)),"")</f>
        <v/>
      </c>
    </row>
    <row r="186" spans="2:33" x14ac:dyDescent="0.3">
      <c r="B186">
        <v>181</v>
      </c>
      <c r="C186" t="e">
        <f>IF(Detaildaten!#REF!="","",Detaildaten!#REF!)</f>
        <v>#REF!</v>
      </c>
      <c r="D186" t="e">
        <f>IF(Detaildaten!#REF!="","",Detaildaten!#REF!)</f>
        <v>#REF!</v>
      </c>
      <c r="E186" t="e">
        <f>IF(Detaildaten!#REF!="","",Detaildaten!#REF!)</f>
        <v>#REF!</v>
      </c>
      <c r="G186" t="e">
        <f>CONCATENATE(Detaildaten!#REF!," [",Detaildaten!#REF!,"] ")</f>
        <v>#REF!</v>
      </c>
      <c r="H186" t="e">
        <f>IF(Detaildaten!#REF!="","",Detaildaten!#REF!)</f>
        <v>#REF!</v>
      </c>
      <c r="I186" t="e">
        <f>Detaildaten!#REF!</f>
        <v>#REF!</v>
      </c>
      <c r="J186" t="e">
        <f>IF(Detaildaten!#REF!="","",Detaildaten!#REF!)</f>
        <v>#REF!</v>
      </c>
      <c r="L186" t="e">
        <f t="shared" si="22"/>
        <v>#REF!</v>
      </c>
      <c r="M186" t="e">
        <f t="shared" si="23"/>
        <v>#REF!</v>
      </c>
      <c r="N186" t="e">
        <f t="shared" si="24"/>
        <v>#REF!</v>
      </c>
      <c r="O186" t="e">
        <f t="shared" si="25"/>
        <v>#REF!</v>
      </c>
      <c r="Q186">
        <f>COUNTIFS(Optionen!$T$3:$T$8,Leistungsübersicht!$D$9,Optionen!$U$3:$U$8,'Leistungsübersicht - WIP'!E186)</f>
        <v>0</v>
      </c>
      <c r="S186" t="e">
        <f t="shared" si="26"/>
        <v>#REF!</v>
      </c>
      <c r="T186" t="e">
        <f t="shared" si="27"/>
        <v>#REF!</v>
      </c>
      <c r="U186" t="e">
        <f t="shared" si="28"/>
        <v>#REF!</v>
      </c>
      <c r="V186" t="e">
        <f t="shared" si="29"/>
        <v>#REF!</v>
      </c>
      <c r="X186" t="e">
        <f t="shared" si="30"/>
        <v>#N/A</v>
      </c>
      <c r="Y186" t="str" cm="1">
        <f t="array" ref="Y186">IFERROR(INDEX($T$6:$T$305,MATCH(1,COUNTIF($Y$5:Y185,$T$6:$T$305)+($T$6:$T485&lt;&gt;"")*1,0)),"")</f>
        <v/>
      </c>
      <c r="Z186" t="e">
        <f t="shared" si="31"/>
        <v>#N/A</v>
      </c>
      <c r="AA186" t="e">
        <f t="shared" si="32"/>
        <v>#N/A</v>
      </c>
      <c r="AC186" t="str">
        <f>IF(Y186="","",VLOOKUP(Y186,Detaildaten!$F$8:$W$19,18,0))</f>
        <v/>
      </c>
      <c r="AD186" t="str">
        <f>IF(Y186="","",Leistungsübersicht!$D$9)</f>
        <v/>
      </c>
      <c r="AE186" t="str">
        <f>IF(Y186="","",IF(AD186=Optionen!$N$6,Optionen!$N$6,IF(AD186=Optionen!$N$5,Leistungsübersicht!$D$10,IF(AD186=Optionen!$N$4,Leistungsübersicht!$D$10))))</f>
        <v/>
      </c>
      <c r="AF186" t="str">
        <f>IF(Y186="","",IF(AD186=Optionen!$N$4,Leistungsübersicht!$D$11))</f>
        <v/>
      </c>
      <c r="AG186" s="19" t="str">
        <f>_xlfn.IFNA(INDEX(Verteilungsschlüssel!$B$5:$V$35,MATCH('Leistungsübersicht - WIP'!AC186,Verteilungsschlüssel!$B$5:$B$35,0),MATCH('Leistungsübersicht - WIP'!AE186,Verteilungsschlüssel!$B$5:$V$5,0)),"")</f>
        <v/>
      </c>
    </row>
    <row r="187" spans="2:33" x14ac:dyDescent="0.3">
      <c r="B187">
        <v>182</v>
      </c>
      <c r="C187" t="e">
        <f>IF(Detaildaten!#REF!="","",Detaildaten!#REF!)</f>
        <v>#REF!</v>
      </c>
      <c r="D187" t="e">
        <f>IF(Detaildaten!#REF!="","",Detaildaten!#REF!)</f>
        <v>#REF!</v>
      </c>
      <c r="E187" t="e">
        <f>IF(Detaildaten!#REF!="","",Detaildaten!#REF!)</f>
        <v>#REF!</v>
      </c>
      <c r="G187" t="e">
        <f>CONCATENATE(Detaildaten!#REF!," [",Detaildaten!#REF!,"] ")</f>
        <v>#REF!</v>
      </c>
      <c r="H187" t="e">
        <f>IF(Detaildaten!#REF!="","",Detaildaten!#REF!)</f>
        <v>#REF!</v>
      </c>
      <c r="I187" t="e">
        <f>Detaildaten!#REF!</f>
        <v>#REF!</v>
      </c>
      <c r="J187" t="e">
        <f>IF(Detaildaten!#REF!="","",Detaildaten!#REF!)</f>
        <v>#REF!</v>
      </c>
      <c r="L187" t="e">
        <f t="shared" si="22"/>
        <v>#REF!</v>
      </c>
      <c r="M187" t="e">
        <f t="shared" si="23"/>
        <v>#REF!</v>
      </c>
      <c r="N187" t="e">
        <f t="shared" si="24"/>
        <v>#REF!</v>
      </c>
      <c r="O187" t="e">
        <f t="shared" si="25"/>
        <v>#REF!</v>
      </c>
      <c r="Q187">
        <f>COUNTIFS(Optionen!$T$3:$T$8,Leistungsübersicht!$D$9,Optionen!$U$3:$U$8,'Leistungsübersicht - WIP'!E187)</f>
        <v>0</v>
      </c>
      <c r="S187" t="e">
        <f t="shared" si="26"/>
        <v>#REF!</v>
      </c>
      <c r="T187" t="e">
        <f t="shared" si="27"/>
        <v>#REF!</v>
      </c>
      <c r="U187" t="e">
        <f t="shared" si="28"/>
        <v>#REF!</v>
      </c>
      <c r="V187" t="e">
        <f t="shared" si="29"/>
        <v>#REF!</v>
      </c>
      <c r="X187" t="e">
        <f t="shared" si="30"/>
        <v>#N/A</v>
      </c>
      <c r="Y187" t="str" cm="1">
        <f t="array" ref="Y187">IFERROR(INDEX($T$6:$T$305,MATCH(1,COUNTIF($Y$5:Y186,$T$6:$T$305)+($T$6:$T486&lt;&gt;"")*1,0)),"")</f>
        <v/>
      </c>
      <c r="Z187" t="e">
        <f t="shared" si="31"/>
        <v>#N/A</v>
      </c>
      <c r="AA187" t="e">
        <f t="shared" si="32"/>
        <v>#N/A</v>
      </c>
      <c r="AC187" t="str">
        <f>IF(Y187="","",VLOOKUP(Y187,Detaildaten!$F$8:$W$19,18,0))</f>
        <v/>
      </c>
      <c r="AD187" t="str">
        <f>IF(Y187="","",Leistungsübersicht!$D$9)</f>
        <v/>
      </c>
      <c r="AE187" t="str">
        <f>IF(Y187="","",IF(AD187=Optionen!$N$6,Optionen!$N$6,IF(AD187=Optionen!$N$5,Leistungsübersicht!$D$10,IF(AD187=Optionen!$N$4,Leistungsübersicht!$D$10))))</f>
        <v/>
      </c>
      <c r="AF187" t="str">
        <f>IF(Y187="","",IF(AD187=Optionen!$N$4,Leistungsübersicht!$D$11))</f>
        <v/>
      </c>
      <c r="AG187" s="19" t="str">
        <f>_xlfn.IFNA(INDEX(Verteilungsschlüssel!$B$5:$V$35,MATCH('Leistungsübersicht - WIP'!AC187,Verteilungsschlüssel!$B$5:$B$35,0),MATCH('Leistungsübersicht - WIP'!AE187,Verteilungsschlüssel!$B$5:$V$5,0)),"")</f>
        <v/>
      </c>
    </row>
    <row r="188" spans="2:33" x14ac:dyDescent="0.3">
      <c r="B188">
        <v>183</v>
      </c>
      <c r="C188" t="e">
        <f>IF(Detaildaten!#REF!="","",Detaildaten!#REF!)</f>
        <v>#REF!</v>
      </c>
      <c r="D188" t="e">
        <f>IF(Detaildaten!#REF!="","",Detaildaten!#REF!)</f>
        <v>#REF!</v>
      </c>
      <c r="E188" t="e">
        <f>IF(Detaildaten!#REF!="","",Detaildaten!#REF!)</f>
        <v>#REF!</v>
      </c>
      <c r="G188" t="e">
        <f>CONCATENATE(Detaildaten!#REF!," [",Detaildaten!#REF!,"] ")</f>
        <v>#REF!</v>
      </c>
      <c r="H188" t="e">
        <f>IF(Detaildaten!#REF!="","",Detaildaten!#REF!)</f>
        <v>#REF!</v>
      </c>
      <c r="I188" t="e">
        <f>Detaildaten!#REF!</f>
        <v>#REF!</v>
      </c>
      <c r="J188" t="e">
        <f>IF(Detaildaten!#REF!="","",Detaildaten!#REF!)</f>
        <v>#REF!</v>
      </c>
      <c r="L188" t="e">
        <f t="shared" si="22"/>
        <v>#REF!</v>
      </c>
      <c r="M188" t="e">
        <f t="shared" si="23"/>
        <v>#REF!</v>
      </c>
      <c r="N188" t="e">
        <f t="shared" si="24"/>
        <v>#REF!</v>
      </c>
      <c r="O188" t="e">
        <f t="shared" si="25"/>
        <v>#REF!</v>
      </c>
      <c r="Q188">
        <f>COUNTIFS(Optionen!$T$3:$T$8,Leistungsübersicht!$D$9,Optionen!$U$3:$U$8,'Leistungsübersicht - WIP'!E188)</f>
        <v>0</v>
      </c>
      <c r="S188" t="e">
        <f t="shared" si="26"/>
        <v>#REF!</v>
      </c>
      <c r="T188" t="e">
        <f t="shared" si="27"/>
        <v>#REF!</v>
      </c>
      <c r="U188" t="e">
        <f t="shared" si="28"/>
        <v>#REF!</v>
      </c>
      <c r="V188" t="e">
        <f t="shared" si="29"/>
        <v>#REF!</v>
      </c>
      <c r="X188" t="e">
        <f t="shared" si="30"/>
        <v>#N/A</v>
      </c>
      <c r="Y188" t="str" cm="1">
        <f t="array" ref="Y188">IFERROR(INDEX($T$6:$T$305,MATCH(1,COUNTIF($Y$5:Y187,$T$6:$T$305)+($T$6:$T487&lt;&gt;"")*1,0)),"")</f>
        <v/>
      </c>
      <c r="Z188" t="e">
        <f t="shared" si="31"/>
        <v>#N/A</v>
      </c>
      <c r="AA188" t="e">
        <f t="shared" si="32"/>
        <v>#N/A</v>
      </c>
      <c r="AC188" t="str">
        <f>IF(Y188="","",VLOOKUP(Y188,Detaildaten!$F$8:$W$19,18,0))</f>
        <v/>
      </c>
      <c r="AD188" t="str">
        <f>IF(Y188="","",Leistungsübersicht!$D$9)</f>
        <v/>
      </c>
      <c r="AE188" t="str">
        <f>IF(Y188="","",IF(AD188=Optionen!$N$6,Optionen!$N$6,IF(AD188=Optionen!$N$5,Leistungsübersicht!$D$10,IF(AD188=Optionen!$N$4,Leistungsübersicht!$D$10))))</f>
        <v/>
      </c>
      <c r="AF188" t="str">
        <f>IF(Y188="","",IF(AD188=Optionen!$N$4,Leistungsübersicht!$D$11))</f>
        <v/>
      </c>
      <c r="AG188" s="19" t="str">
        <f>_xlfn.IFNA(INDEX(Verteilungsschlüssel!$B$5:$V$35,MATCH('Leistungsübersicht - WIP'!AC188,Verteilungsschlüssel!$B$5:$B$35,0),MATCH('Leistungsübersicht - WIP'!AE188,Verteilungsschlüssel!$B$5:$V$5,0)),"")</f>
        <v/>
      </c>
    </row>
    <row r="189" spans="2:33" x14ac:dyDescent="0.3">
      <c r="B189">
        <v>184</v>
      </c>
      <c r="C189" t="e">
        <f>IF(Detaildaten!#REF!="","",Detaildaten!#REF!)</f>
        <v>#REF!</v>
      </c>
      <c r="D189" t="e">
        <f>IF(Detaildaten!#REF!="","",Detaildaten!#REF!)</f>
        <v>#REF!</v>
      </c>
      <c r="E189" t="e">
        <f>IF(Detaildaten!#REF!="","",Detaildaten!#REF!)</f>
        <v>#REF!</v>
      </c>
      <c r="G189" t="e">
        <f>CONCATENATE(Detaildaten!#REF!," [",Detaildaten!#REF!,"] ")</f>
        <v>#REF!</v>
      </c>
      <c r="H189" t="e">
        <f>IF(Detaildaten!#REF!="","",Detaildaten!#REF!)</f>
        <v>#REF!</v>
      </c>
      <c r="I189" t="e">
        <f>Detaildaten!#REF!</f>
        <v>#REF!</v>
      </c>
      <c r="J189" t="e">
        <f>IF(Detaildaten!#REF!="","",Detaildaten!#REF!)</f>
        <v>#REF!</v>
      </c>
      <c r="L189" t="e">
        <f t="shared" si="22"/>
        <v>#REF!</v>
      </c>
      <c r="M189" t="e">
        <f t="shared" si="23"/>
        <v>#REF!</v>
      </c>
      <c r="N189" t="e">
        <f t="shared" si="24"/>
        <v>#REF!</v>
      </c>
      <c r="O189" t="e">
        <f t="shared" si="25"/>
        <v>#REF!</v>
      </c>
      <c r="Q189">
        <f>COUNTIFS(Optionen!$T$3:$T$8,Leistungsübersicht!$D$9,Optionen!$U$3:$U$8,'Leistungsübersicht - WIP'!E189)</f>
        <v>0</v>
      </c>
      <c r="S189" t="e">
        <f t="shared" si="26"/>
        <v>#REF!</v>
      </c>
      <c r="T189" t="e">
        <f t="shared" si="27"/>
        <v>#REF!</v>
      </c>
      <c r="U189" t="e">
        <f t="shared" si="28"/>
        <v>#REF!</v>
      </c>
      <c r="V189" t="e">
        <f t="shared" si="29"/>
        <v>#REF!</v>
      </c>
      <c r="X189" t="e">
        <f t="shared" si="30"/>
        <v>#N/A</v>
      </c>
      <c r="Y189" t="str" cm="1">
        <f t="array" ref="Y189">IFERROR(INDEX($T$6:$T$305,MATCH(1,COUNTIF($Y$5:Y188,$T$6:$T$305)+($T$6:$T488&lt;&gt;"")*1,0)),"")</f>
        <v/>
      </c>
      <c r="Z189" t="e">
        <f t="shared" si="31"/>
        <v>#N/A</v>
      </c>
      <c r="AA189" t="e">
        <f t="shared" si="32"/>
        <v>#N/A</v>
      </c>
      <c r="AC189" t="str">
        <f>IF(Y189="","",VLOOKUP(Y189,Detaildaten!$F$8:$W$19,18,0))</f>
        <v/>
      </c>
      <c r="AD189" t="str">
        <f>IF(Y189="","",Leistungsübersicht!$D$9)</f>
        <v/>
      </c>
      <c r="AE189" t="str">
        <f>IF(Y189="","",IF(AD189=Optionen!$N$6,Optionen!$N$6,IF(AD189=Optionen!$N$5,Leistungsübersicht!$D$10,IF(AD189=Optionen!$N$4,Leistungsübersicht!$D$10))))</f>
        <v/>
      </c>
      <c r="AF189" t="str">
        <f>IF(Y189="","",IF(AD189=Optionen!$N$4,Leistungsübersicht!$D$11))</f>
        <v/>
      </c>
      <c r="AG189" s="19" t="str">
        <f>_xlfn.IFNA(INDEX(Verteilungsschlüssel!$B$5:$V$35,MATCH('Leistungsübersicht - WIP'!AC189,Verteilungsschlüssel!$B$5:$B$35,0),MATCH('Leistungsübersicht - WIP'!AE189,Verteilungsschlüssel!$B$5:$V$5,0)),"")</f>
        <v/>
      </c>
    </row>
    <row r="190" spans="2:33" x14ac:dyDescent="0.3">
      <c r="B190">
        <v>185</v>
      </c>
      <c r="C190" t="e">
        <f>IF(Detaildaten!#REF!="","",Detaildaten!#REF!)</f>
        <v>#REF!</v>
      </c>
      <c r="D190" t="e">
        <f>IF(Detaildaten!#REF!="","",Detaildaten!#REF!)</f>
        <v>#REF!</v>
      </c>
      <c r="E190" t="e">
        <f>IF(Detaildaten!#REF!="","",Detaildaten!#REF!)</f>
        <v>#REF!</v>
      </c>
      <c r="G190" t="e">
        <f>CONCATENATE(Detaildaten!#REF!," [",Detaildaten!#REF!,"] ")</f>
        <v>#REF!</v>
      </c>
      <c r="H190" t="e">
        <f>IF(Detaildaten!#REF!="","",Detaildaten!#REF!)</f>
        <v>#REF!</v>
      </c>
      <c r="I190" t="e">
        <f>Detaildaten!#REF!</f>
        <v>#REF!</v>
      </c>
      <c r="J190" t="e">
        <f>IF(Detaildaten!#REF!="","",Detaildaten!#REF!)</f>
        <v>#REF!</v>
      </c>
      <c r="L190" t="e">
        <f t="shared" si="22"/>
        <v>#REF!</v>
      </c>
      <c r="M190" t="e">
        <f t="shared" si="23"/>
        <v>#REF!</v>
      </c>
      <c r="N190" t="e">
        <f t="shared" si="24"/>
        <v>#REF!</v>
      </c>
      <c r="O190" t="e">
        <f t="shared" si="25"/>
        <v>#REF!</v>
      </c>
      <c r="Q190">
        <f>COUNTIFS(Optionen!$T$3:$T$8,Leistungsübersicht!$D$9,Optionen!$U$3:$U$8,'Leistungsübersicht - WIP'!E190)</f>
        <v>0</v>
      </c>
      <c r="S190" t="e">
        <f t="shared" si="26"/>
        <v>#REF!</v>
      </c>
      <c r="T190" t="e">
        <f t="shared" si="27"/>
        <v>#REF!</v>
      </c>
      <c r="U190" t="e">
        <f t="shared" si="28"/>
        <v>#REF!</v>
      </c>
      <c r="V190" t="e">
        <f t="shared" si="29"/>
        <v>#REF!</v>
      </c>
      <c r="X190" t="e">
        <f t="shared" si="30"/>
        <v>#N/A</v>
      </c>
      <c r="Y190" t="str" cm="1">
        <f t="array" ref="Y190">IFERROR(INDEX($T$6:$T$305,MATCH(1,COUNTIF($Y$5:Y189,$T$6:$T$305)+($T$6:$T489&lt;&gt;"")*1,0)),"")</f>
        <v/>
      </c>
      <c r="Z190" t="e">
        <f t="shared" si="31"/>
        <v>#N/A</v>
      </c>
      <c r="AA190" t="e">
        <f t="shared" si="32"/>
        <v>#N/A</v>
      </c>
      <c r="AC190" t="str">
        <f>IF(Y190="","",VLOOKUP(Y190,Detaildaten!$F$8:$W$19,18,0))</f>
        <v/>
      </c>
      <c r="AD190" t="str">
        <f>IF(Y190="","",Leistungsübersicht!$D$9)</f>
        <v/>
      </c>
      <c r="AE190" t="str">
        <f>IF(Y190="","",IF(AD190=Optionen!$N$6,Optionen!$N$6,IF(AD190=Optionen!$N$5,Leistungsübersicht!$D$10,IF(AD190=Optionen!$N$4,Leistungsübersicht!$D$10))))</f>
        <v/>
      </c>
      <c r="AF190" t="str">
        <f>IF(Y190="","",IF(AD190=Optionen!$N$4,Leistungsübersicht!$D$11))</f>
        <v/>
      </c>
      <c r="AG190" s="19" t="str">
        <f>_xlfn.IFNA(INDEX(Verteilungsschlüssel!$B$5:$V$35,MATCH('Leistungsübersicht - WIP'!AC190,Verteilungsschlüssel!$B$5:$B$35,0),MATCH('Leistungsübersicht - WIP'!AE190,Verteilungsschlüssel!$B$5:$V$5,0)),"")</f>
        <v/>
      </c>
    </row>
    <row r="191" spans="2:33" x14ac:dyDescent="0.3">
      <c r="B191">
        <v>186</v>
      </c>
      <c r="C191" t="e">
        <f>IF(Detaildaten!#REF!="","",Detaildaten!#REF!)</f>
        <v>#REF!</v>
      </c>
      <c r="D191" t="e">
        <f>IF(Detaildaten!#REF!="","",Detaildaten!#REF!)</f>
        <v>#REF!</v>
      </c>
      <c r="E191" t="e">
        <f>IF(Detaildaten!#REF!="","",Detaildaten!#REF!)</f>
        <v>#REF!</v>
      </c>
      <c r="G191" t="e">
        <f>CONCATENATE(Detaildaten!#REF!," [",Detaildaten!#REF!,"] ")</f>
        <v>#REF!</v>
      </c>
      <c r="H191" t="e">
        <f>IF(Detaildaten!#REF!="","",Detaildaten!#REF!)</f>
        <v>#REF!</v>
      </c>
      <c r="I191" t="e">
        <f>Detaildaten!#REF!</f>
        <v>#REF!</v>
      </c>
      <c r="J191" t="e">
        <f>IF(Detaildaten!#REF!="","",Detaildaten!#REF!)</f>
        <v>#REF!</v>
      </c>
      <c r="L191" t="e">
        <f t="shared" si="22"/>
        <v>#REF!</v>
      </c>
      <c r="M191" t="e">
        <f t="shared" si="23"/>
        <v>#REF!</v>
      </c>
      <c r="N191" t="e">
        <f t="shared" si="24"/>
        <v>#REF!</v>
      </c>
      <c r="O191" t="e">
        <f t="shared" si="25"/>
        <v>#REF!</v>
      </c>
      <c r="Q191">
        <f>COUNTIFS(Optionen!$T$3:$T$8,Leistungsübersicht!$D$9,Optionen!$U$3:$U$8,'Leistungsübersicht - WIP'!E191)</f>
        <v>0</v>
      </c>
      <c r="S191" t="e">
        <f t="shared" si="26"/>
        <v>#REF!</v>
      </c>
      <c r="T191" t="e">
        <f t="shared" si="27"/>
        <v>#REF!</v>
      </c>
      <c r="U191" t="e">
        <f t="shared" si="28"/>
        <v>#REF!</v>
      </c>
      <c r="V191" t="e">
        <f t="shared" si="29"/>
        <v>#REF!</v>
      </c>
      <c r="X191" t="e">
        <f t="shared" si="30"/>
        <v>#N/A</v>
      </c>
      <c r="Y191" t="str" cm="1">
        <f t="array" ref="Y191">IFERROR(INDEX($T$6:$T$305,MATCH(1,COUNTIF($Y$5:Y190,$T$6:$T$305)+($T$6:$T490&lt;&gt;"")*1,0)),"")</f>
        <v/>
      </c>
      <c r="Z191" t="e">
        <f t="shared" si="31"/>
        <v>#N/A</v>
      </c>
      <c r="AA191" t="e">
        <f t="shared" si="32"/>
        <v>#N/A</v>
      </c>
      <c r="AC191" t="str">
        <f>IF(Y191="","",VLOOKUP(Y191,Detaildaten!$F$8:$W$19,18,0))</f>
        <v/>
      </c>
      <c r="AD191" t="str">
        <f>IF(Y191="","",Leistungsübersicht!$D$9)</f>
        <v/>
      </c>
      <c r="AE191" t="str">
        <f>IF(Y191="","",IF(AD191=Optionen!$N$6,Optionen!$N$6,IF(AD191=Optionen!$N$5,Leistungsübersicht!$D$10,IF(AD191=Optionen!$N$4,Leistungsübersicht!$D$10))))</f>
        <v/>
      </c>
      <c r="AF191" t="str">
        <f>IF(Y191="","",IF(AD191=Optionen!$N$4,Leistungsübersicht!$D$11))</f>
        <v/>
      </c>
      <c r="AG191" s="19" t="str">
        <f>_xlfn.IFNA(INDEX(Verteilungsschlüssel!$B$5:$V$35,MATCH('Leistungsübersicht - WIP'!AC191,Verteilungsschlüssel!$B$5:$B$35,0),MATCH('Leistungsübersicht - WIP'!AE191,Verteilungsschlüssel!$B$5:$V$5,0)),"")</f>
        <v/>
      </c>
    </row>
    <row r="192" spans="2:33" x14ac:dyDescent="0.3">
      <c r="B192">
        <v>187</v>
      </c>
      <c r="C192" t="e">
        <f>IF(Detaildaten!#REF!="","",Detaildaten!#REF!)</f>
        <v>#REF!</v>
      </c>
      <c r="D192" t="e">
        <f>IF(Detaildaten!#REF!="","",Detaildaten!#REF!)</f>
        <v>#REF!</v>
      </c>
      <c r="E192" t="e">
        <f>IF(Detaildaten!#REF!="","",Detaildaten!#REF!)</f>
        <v>#REF!</v>
      </c>
      <c r="G192" t="e">
        <f>CONCATENATE(Detaildaten!#REF!," [",Detaildaten!#REF!,"] ")</f>
        <v>#REF!</v>
      </c>
      <c r="H192" t="e">
        <f>IF(Detaildaten!#REF!="","",Detaildaten!#REF!)</f>
        <v>#REF!</v>
      </c>
      <c r="I192" t="e">
        <f>Detaildaten!#REF!</f>
        <v>#REF!</v>
      </c>
      <c r="J192" t="e">
        <f>IF(Detaildaten!#REF!="","",Detaildaten!#REF!)</f>
        <v>#REF!</v>
      </c>
      <c r="L192" t="e">
        <f t="shared" si="22"/>
        <v>#REF!</v>
      </c>
      <c r="M192" t="e">
        <f t="shared" si="23"/>
        <v>#REF!</v>
      </c>
      <c r="N192" t="e">
        <f t="shared" si="24"/>
        <v>#REF!</v>
      </c>
      <c r="O192" t="e">
        <f t="shared" si="25"/>
        <v>#REF!</v>
      </c>
      <c r="Q192">
        <f>COUNTIFS(Optionen!$T$3:$T$8,Leistungsübersicht!$D$9,Optionen!$U$3:$U$8,'Leistungsübersicht - WIP'!E192)</f>
        <v>0</v>
      </c>
      <c r="S192" t="e">
        <f t="shared" si="26"/>
        <v>#REF!</v>
      </c>
      <c r="T192" t="e">
        <f t="shared" si="27"/>
        <v>#REF!</v>
      </c>
      <c r="U192" t="e">
        <f t="shared" si="28"/>
        <v>#REF!</v>
      </c>
      <c r="V192" t="e">
        <f t="shared" si="29"/>
        <v>#REF!</v>
      </c>
      <c r="X192" t="e">
        <f t="shared" si="30"/>
        <v>#N/A</v>
      </c>
      <c r="Y192" t="str" cm="1">
        <f t="array" ref="Y192">IFERROR(INDEX($T$6:$T$305,MATCH(1,COUNTIF($Y$5:Y191,$T$6:$T$305)+($T$6:$T491&lt;&gt;"")*1,0)),"")</f>
        <v/>
      </c>
      <c r="Z192" t="e">
        <f t="shared" si="31"/>
        <v>#N/A</v>
      </c>
      <c r="AA192" t="e">
        <f t="shared" si="32"/>
        <v>#N/A</v>
      </c>
      <c r="AC192" t="str">
        <f>IF(Y192="","",VLOOKUP(Y192,Detaildaten!$F$8:$W$19,18,0))</f>
        <v/>
      </c>
      <c r="AD192" t="str">
        <f>IF(Y192="","",Leistungsübersicht!$D$9)</f>
        <v/>
      </c>
      <c r="AE192" t="str">
        <f>IF(Y192="","",IF(AD192=Optionen!$N$6,Optionen!$N$6,IF(AD192=Optionen!$N$5,Leistungsübersicht!$D$10,IF(AD192=Optionen!$N$4,Leistungsübersicht!$D$10))))</f>
        <v/>
      </c>
      <c r="AF192" t="str">
        <f>IF(Y192="","",IF(AD192=Optionen!$N$4,Leistungsübersicht!$D$11))</f>
        <v/>
      </c>
      <c r="AG192" s="19" t="str">
        <f>_xlfn.IFNA(INDEX(Verteilungsschlüssel!$B$5:$V$35,MATCH('Leistungsübersicht - WIP'!AC192,Verteilungsschlüssel!$B$5:$B$35,0),MATCH('Leistungsübersicht - WIP'!AE192,Verteilungsschlüssel!$B$5:$V$5,0)),"")</f>
        <v/>
      </c>
    </row>
    <row r="193" spans="2:33" x14ac:dyDescent="0.3">
      <c r="B193">
        <v>188</v>
      </c>
      <c r="C193" t="e">
        <f>IF(Detaildaten!#REF!="","",Detaildaten!#REF!)</f>
        <v>#REF!</v>
      </c>
      <c r="D193" t="e">
        <f>IF(Detaildaten!#REF!="","",Detaildaten!#REF!)</f>
        <v>#REF!</v>
      </c>
      <c r="E193" t="e">
        <f>IF(Detaildaten!#REF!="","",Detaildaten!#REF!)</f>
        <v>#REF!</v>
      </c>
      <c r="G193" t="e">
        <f>CONCATENATE(Detaildaten!#REF!," [",Detaildaten!#REF!,"] ")</f>
        <v>#REF!</v>
      </c>
      <c r="H193" t="e">
        <f>IF(Detaildaten!#REF!="","",Detaildaten!#REF!)</f>
        <v>#REF!</v>
      </c>
      <c r="I193" t="e">
        <f>Detaildaten!#REF!</f>
        <v>#REF!</v>
      </c>
      <c r="J193" t="e">
        <f>IF(Detaildaten!#REF!="","",Detaildaten!#REF!)</f>
        <v>#REF!</v>
      </c>
      <c r="L193" t="e">
        <f t="shared" si="22"/>
        <v>#REF!</v>
      </c>
      <c r="M193" t="e">
        <f t="shared" si="23"/>
        <v>#REF!</v>
      </c>
      <c r="N193" t="e">
        <f t="shared" si="24"/>
        <v>#REF!</v>
      </c>
      <c r="O193" t="e">
        <f t="shared" si="25"/>
        <v>#REF!</v>
      </c>
      <c r="Q193">
        <f>COUNTIFS(Optionen!$T$3:$T$8,Leistungsübersicht!$D$9,Optionen!$U$3:$U$8,'Leistungsübersicht - WIP'!E193)</f>
        <v>0</v>
      </c>
      <c r="S193" t="e">
        <f t="shared" si="26"/>
        <v>#REF!</v>
      </c>
      <c r="T193" t="e">
        <f t="shared" si="27"/>
        <v>#REF!</v>
      </c>
      <c r="U193" t="e">
        <f t="shared" si="28"/>
        <v>#REF!</v>
      </c>
      <c r="V193" t="e">
        <f t="shared" si="29"/>
        <v>#REF!</v>
      </c>
      <c r="X193" t="e">
        <f t="shared" si="30"/>
        <v>#N/A</v>
      </c>
      <c r="Y193" t="str" cm="1">
        <f t="array" ref="Y193">IFERROR(INDEX($T$6:$T$305,MATCH(1,COUNTIF($Y$5:Y192,$T$6:$T$305)+($T$6:$T492&lt;&gt;"")*1,0)),"")</f>
        <v/>
      </c>
      <c r="Z193" t="e">
        <f t="shared" si="31"/>
        <v>#N/A</v>
      </c>
      <c r="AA193" t="e">
        <f t="shared" si="32"/>
        <v>#N/A</v>
      </c>
      <c r="AC193" t="str">
        <f>IF(Y193="","",VLOOKUP(Y193,Detaildaten!$F$8:$W$19,18,0))</f>
        <v/>
      </c>
      <c r="AD193" t="str">
        <f>IF(Y193="","",Leistungsübersicht!$D$9)</f>
        <v/>
      </c>
      <c r="AE193" t="str">
        <f>IF(Y193="","",IF(AD193=Optionen!$N$6,Optionen!$N$6,IF(AD193=Optionen!$N$5,Leistungsübersicht!$D$10,IF(AD193=Optionen!$N$4,Leistungsübersicht!$D$10))))</f>
        <v/>
      </c>
      <c r="AF193" t="str">
        <f>IF(Y193="","",IF(AD193=Optionen!$N$4,Leistungsübersicht!$D$11))</f>
        <v/>
      </c>
      <c r="AG193" s="19" t="str">
        <f>_xlfn.IFNA(INDEX(Verteilungsschlüssel!$B$5:$V$35,MATCH('Leistungsübersicht - WIP'!AC193,Verteilungsschlüssel!$B$5:$B$35,0),MATCH('Leistungsübersicht - WIP'!AE193,Verteilungsschlüssel!$B$5:$V$5,0)),"")</f>
        <v/>
      </c>
    </row>
    <row r="194" spans="2:33" x14ac:dyDescent="0.3">
      <c r="B194">
        <v>189</v>
      </c>
      <c r="C194" t="e">
        <f>IF(Detaildaten!#REF!="","",Detaildaten!#REF!)</f>
        <v>#REF!</v>
      </c>
      <c r="D194" t="e">
        <f>IF(Detaildaten!#REF!="","",Detaildaten!#REF!)</f>
        <v>#REF!</v>
      </c>
      <c r="E194" t="e">
        <f>IF(Detaildaten!#REF!="","",Detaildaten!#REF!)</f>
        <v>#REF!</v>
      </c>
      <c r="G194" t="e">
        <f>CONCATENATE(Detaildaten!#REF!," [",Detaildaten!#REF!,"] ")</f>
        <v>#REF!</v>
      </c>
      <c r="H194" t="e">
        <f>IF(Detaildaten!#REF!="","",Detaildaten!#REF!)</f>
        <v>#REF!</v>
      </c>
      <c r="I194" t="e">
        <f>Detaildaten!#REF!</f>
        <v>#REF!</v>
      </c>
      <c r="J194" t="e">
        <f>IF(Detaildaten!#REF!="","",Detaildaten!#REF!)</f>
        <v>#REF!</v>
      </c>
      <c r="L194" t="e">
        <f t="shared" si="22"/>
        <v>#REF!</v>
      </c>
      <c r="M194" t="e">
        <f t="shared" si="23"/>
        <v>#REF!</v>
      </c>
      <c r="N194" t="e">
        <f t="shared" si="24"/>
        <v>#REF!</v>
      </c>
      <c r="O194" t="e">
        <f t="shared" si="25"/>
        <v>#REF!</v>
      </c>
      <c r="Q194">
        <f>COUNTIFS(Optionen!$T$3:$T$8,Leistungsübersicht!$D$9,Optionen!$U$3:$U$8,'Leistungsübersicht - WIP'!E194)</f>
        <v>0</v>
      </c>
      <c r="S194" t="e">
        <f t="shared" si="26"/>
        <v>#REF!</v>
      </c>
      <c r="T194" t="e">
        <f t="shared" si="27"/>
        <v>#REF!</v>
      </c>
      <c r="U194" t="e">
        <f t="shared" si="28"/>
        <v>#REF!</v>
      </c>
      <c r="V194" t="e">
        <f t="shared" si="29"/>
        <v>#REF!</v>
      </c>
      <c r="X194" t="e">
        <f t="shared" si="30"/>
        <v>#N/A</v>
      </c>
      <c r="Y194" t="str" cm="1">
        <f t="array" ref="Y194">IFERROR(INDEX($T$6:$T$305,MATCH(1,COUNTIF($Y$5:Y193,$T$6:$T$305)+($T$6:$T493&lt;&gt;"")*1,0)),"")</f>
        <v/>
      </c>
      <c r="Z194" t="e">
        <f t="shared" si="31"/>
        <v>#N/A</v>
      </c>
      <c r="AA194" t="e">
        <f t="shared" si="32"/>
        <v>#N/A</v>
      </c>
      <c r="AC194" t="str">
        <f>IF(Y194="","",VLOOKUP(Y194,Detaildaten!$F$8:$W$19,18,0))</f>
        <v/>
      </c>
      <c r="AD194" t="str">
        <f>IF(Y194="","",Leistungsübersicht!$D$9)</f>
        <v/>
      </c>
      <c r="AE194" t="str">
        <f>IF(Y194="","",IF(AD194=Optionen!$N$6,Optionen!$N$6,IF(AD194=Optionen!$N$5,Leistungsübersicht!$D$10,IF(AD194=Optionen!$N$4,Leistungsübersicht!$D$10))))</f>
        <v/>
      </c>
      <c r="AF194" t="str">
        <f>IF(Y194="","",IF(AD194=Optionen!$N$4,Leistungsübersicht!$D$11))</f>
        <v/>
      </c>
      <c r="AG194" s="19" t="str">
        <f>_xlfn.IFNA(INDEX(Verteilungsschlüssel!$B$5:$V$35,MATCH('Leistungsübersicht - WIP'!AC194,Verteilungsschlüssel!$B$5:$B$35,0),MATCH('Leistungsübersicht - WIP'!AE194,Verteilungsschlüssel!$B$5:$V$5,0)),"")</f>
        <v/>
      </c>
    </row>
    <row r="195" spans="2:33" x14ac:dyDescent="0.3">
      <c r="B195">
        <v>190</v>
      </c>
      <c r="C195" t="e">
        <f>IF(Detaildaten!#REF!="","",Detaildaten!#REF!)</f>
        <v>#REF!</v>
      </c>
      <c r="D195" t="e">
        <f>IF(Detaildaten!#REF!="","",Detaildaten!#REF!)</f>
        <v>#REF!</v>
      </c>
      <c r="E195" t="e">
        <f>IF(Detaildaten!#REF!="","",Detaildaten!#REF!)</f>
        <v>#REF!</v>
      </c>
      <c r="G195" t="e">
        <f>CONCATENATE(Detaildaten!#REF!," [",Detaildaten!#REF!,"] ")</f>
        <v>#REF!</v>
      </c>
      <c r="H195" t="e">
        <f>IF(Detaildaten!#REF!="","",Detaildaten!#REF!)</f>
        <v>#REF!</v>
      </c>
      <c r="I195" t="e">
        <f>Detaildaten!#REF!</f>
        <v>#REF!</v>
      </c>
      <c r="J195" t="e">
        <f>IF(Detaildaten!#REF!="","",Detaildaten!#REF!)</f>
        <v>#REF!</v>
      </c>
      <c r="L195" t="e">
        <f t="shared" si="22"/>
        <v>#REF!</v>
      </c>
      <c r="M195" t="e">
        <f t="shared" si="23"/>
        <v>#REF!</v>
      </c>
      <c r="N195" t="e">
        <f t="shared" si="24"/>
        <v>#REF!</v>
      </c>
      <c r="O195" t="e">
        <f t="shared" si="25"/>
        <v>#REF!</v>
      </c>
      <c r="Q195">
        <f>COUNTIFS(Optionen!$T$3:$T$8,Leistungsübersicht!$D$9,Optionen!$U$3:$U$8,'Leistungsübersicht - WIP'!E195)</f>
        <v>0</v>
      </c>
      <c r="S195" t="e">
        <f t="shared" si="26"/>
        <v>#REF!</v>
      </c>
      <c r="T195" t="e">
        <f t="shared" si="27"/>
        <v>#REF!</v>
      </c>
      <c r="U195" t="e">
        <f t="shared" si="28"/>
        <v>#REF!</v>
      </c>
      <c r="V195" t="e">
        <f t="shared" si="29"/>
        <v>#REF!</v>
      </c>
      <c r="X195" t="e">
        <f t="shared" si="30"/>
        <v>#N/A</v>
      </c>
      <c r="Y195" t="str" cm="1">
        <f t="array" ref="Y195">IFERROR(INDEX($T$6:$T$305,MATCH(1,COUNTIF($Y$5:Y194,$T$6:$T$305)+($T$6:$T494&lt;&gt;"")*1,0)),"")</f>
        <v/>
      </c>
      <c r="Z195" t="e">
        <f t="shared" si="31"/>
        <v>#N/A</v>
      </c>
      <c r="AA195" t="e">
        <f t="shared" si="32"/>
        <v>#N/A</v>
      </c>
      <c r="AC195" t="str">
        <f>IF(Y195="","",VLOOKUP(Y195,Detaildaten!$F$8:$W$19,18,0))</f>
        <v/>
      </c>
      <c r="AD195" t="str">
        <f>IF(Y195="","",Leistungsübersicht!$D$9)</f>
        <v/>
      </c>
      <c r="AE195" t="str">
        <f>IF(Y195="","",IF(AD195=Optionen!$N$6,Optionen!$N$6,IF(AD195=Optionen!$N$5,Leistungsübersicht!$D$10,IF(AD195=Optionen!$N$4,Leistungsübersicht!$D$10))))</f>
        <v/>
      </c>
      <c r="AF195" t="str">
        <f>IF(Y195="","",IF(AD195=Optionen!$N$4,Leistungsübersicht!$D$11))</f>
        <v/>
      </c>
      <c r="AG195" s="19" t="str">
        <f>_xlfn.IFNA(INDEX(Verteilungsschlüssel!$B$5:$V$35,MATCH('Leistungsübersicht - WIP'!AC195,Verteilungsschlüssel!$B$5:$B$35,0),MATCH('Leistungsübersicht - WIP'!AE195,Verteilungsschlüssel!$B$5:$V$5,0)),"")</f>
        <v/>
      </c>
    </row>
    <row r="196" spans="2:33" x14ac:dyDescent="0.3">
      <c r="B196">
        <v>191</v>
      </c>
      <c r="C196" t="e">
        <f>IF(Detaildaten!#REF!="","",Detaildaten!#REF!)</f>
        <v>#REF!</v>
      </c>
      <c r="D196" t="e">
        <f>IF(Detaildaten!#REF!="","",Detaildaten!#REF!)</f>
        <v>#REF!</v>
      </c>
      <c r="E196" t="e">
        <f>IF(Detaildaten!#REF!="","",Detaildaten!#REF!)</f>
        <v>#REF!</v>
      </c>
      <c r="G196" t="e">
        <f>CONCATENATE(Detaildaten!#REF!," [",Detaildaten!#REF!,"] ")</f>
        <v>#REF!</v>
      </c>
      <c r="H196" t="e">
        <f>IF(Detaildaten!#REF!="","",Detaildaten!#REF!)</f>
        <v>#REF!</v>
      </c>
      <c r="I196" t="e">
        <f>Detaildaten!#REF!</f>
        <v>#REF!</v>
      </c>
      <c r="J196" t="e">
        <f>IF(Detaildaten!#REF!="","",Detaildaten!#REF!)</f>
        <v>#REF!</v>
      </c>
      <c r="L196" t="e">
        <f t="shared" si="22"/>
        <v>#REF!</v>
      </c>
      <c r="M196" t="e">
        <f t="shared" si="23"/>
        <v>#REF!</v>
      </c>
      <c r="N196" t="e">
        <f t="shared" si="24"/>
        <v>#REF!</v>
      </c>
      <c r="O196" t="e">
        <f t="shared" si="25"/>
        <v>#REF!</v>
      </c>
      <c r="Q196">
        <f>COUNTIFS(Optionen!$T$3:$T$8,Leistungsübersicht!$D$9,Optionen!$U$3:$U$8,'Leistungsübersicht - WIP'!E196)</f>
        <v>0</v>
      </c>
      <c r="S196" t="e">
        <f t="shared" si="26"/>
        <v>#REF!</v>
      </c>
      <c r="T196" t="e">
        <f t="shared" si="27"/>
        <v>#REF!</v>
      </c>
      <c r="U196" t="e">
        <f t="shared" si="28"/>
        <v>#REF!</v>
      </c>
      <c r="V196" t="e">
        <f t="shared" si="29"/>
        <v>#REF!</v>
      </c>
      <c r="X196" t="e">
        <f t="shared" si="30"/>
        <v>#N/A</v>
      </c>
      <c r="Y196" t="str" cm="1">
        <f t="array" ref="Y196">IFERROR(INDEX($T$6:$T$305,MATCH(1,COUNTIF($Y$5:Y195,$T$6:$T$305)+($T$6:$T495&lt;&gt;"")*1,0)),"")</f>
        <v/>
      </c>
      <c r="Z196" t="e">
        <f t="shared" si="31"/>
        <v>#N/A</v>
      </c>
      <c r="AA196" t="e">
        <f t="shared" si="32"/>
        <v>#N/A</v>
      </c>
      <c r="AC196" t="str">
        <f>IF(Y196="","",VLOOKUP(Y196,Detaildaten!$F$8:$W$19,18,0))</f>
        <v/>
      </c>
      <c r="AD196" t="str">
        <f>IF(Y196="","",Leistungsübersicht!$D$9)</f>
        <v/>
      </c>
      <c r="AE196" t="str">
        <f>IF(Y196="","",IF(AD196=Optionen!$N$6,Optionen!$N$6,IF(AD196=Optionen!$N$5,Leistungsübersicht!$D$10,IF(AD196=Optionen!$N$4,Leistungsübersicht!$D$10))))</f>
        <v/>
      </c>
      <c r="AF196" t="str">
        <f>IF(Y196="","",IF(AD196=Optionen!$N$4,Leistungsübersicht!$D$11))</f>
        <v/>
      </c>
      <c r="AG196" s="19" t="str">
        <f>_xlfn.IFNA(INDEX(Verteilungsschlüssel!$B$5:$V$35,MATCH('Leistungsübersicht - WIP'!AC196,Verteilungsschlüssel!$B$5:$B$35,0),MATCH('Leistungsübersicht - WIP'!AE196,Verteilungsschlüssel!$B$5:$V$5,0)),"")</f>
        <v/>
      </c>
    </row>
    <row r="197" spans="2:33" x14ac:dyDescent="0.3">
      <c r="B197">
        <v>192</v>
      </c>
      <c r="C197" t="e">
        <f>IF(Detaildaten!#REF!="","",Detaildaten!#REF!)</f>
        <v>#REF!</v>
      </c>
      <c r="D197" t="e">
        <f>IF(Detaildaten!#REF!="","",Detaildaten!#REF!)</f>
        <v>#REF!</v>
      </c>
      <c r="E197" t="e">
        <f>IF(Detaildaten!#REF!="","",Detaildaten!#REF!)</f>
        <v>#REF!</v>
      </c>
      <c r="G197" t="e">
        <f>CONCATENATE(Detaildaten!#REF!," [",Detaildaten!#REF!,"] ")</f>
        <v>#REF!</v>
      </c>
      <c r="H197" t="e">
        <f>IF(Detaildaten!#REF!="","",Detaildaten!#REF!)</f>
        <v>#REF!</v>
      </c>
      <c r="I197" t="e">
        <f>Detaildaten!#REF!</f>
        <v>#REF!</v>
      </c>
      <c r="J197" t="e">
        <f>IF(Detaildaten!#REF!="","",Detaildaten!#REF!)</f>
        <v>#REF!</v>
      </c>
      <c r="L197" t="e">
        <f t="shared" si="22"/>
        <v>#REF!</v>
      </c>
      <c r="M197" t="e">
        <f t="shared" si="23"/>
        <v>#REF!</v>
      </c>
      <c r="N197" t="e">
        <f t="shared" si="24"/>
        <v>#REF!</v>
      </c>
      <c r="O197" t="e">
        <f t="shared" si="25"/>
        <v>#REF!</v>
      </c>
      <c r="Q197">
        <f>COUNTIFS(Optionen!$T$3:$T$8,Leistungsübersicht!$D$9,Optionen!$U$3:$U$8,'Leistungsübersicht - WIP'!E197)</f>
        <v>0</v>
      </c>
      <c r="S197" t="e">
        <f t="shared" si="26"/>
        <v>#REF!</v>
      </c>
      <c r="T197" t="e">
        <f t="shared" si="27"/>
        <v>#REF!</v>
      </c>
      <c r="U197" t="e">
        <f t="shared" si="28"/>
        <v>#REF!</v>
      </c>
      <c r="V197" t="e">
        <f t="shared" si="29"/>
        <v>#REF!</v>
      </c>
      <c r="X197" t="e">
        <f t="shared" si="30"/>
        <v>#N/A</v>
      </c>
      <c r="Y197" t="str" cm="1">
        <f t="array" ref="Y197">IFERROR(INDEX($T$6:$T$305,MATCH(1,COUNTIF($Y$5:Y196,$T$6:$T$305)+($T$6:$T496&lt;&gt;"")*1,0)),"")</f>
        <v/>
      </c>
      <c r="Z197" t="e">
        <f t="shared" si="31"/>
        <v>#N/A</v>
      </c>
      <c r="AA197" t="e">
        <f t="shared" si="32"/>
        <v>#N/A</v>
      </c>
      <c r="AC197" t="str">
        <f>IF(Y197="","",VLOOKUP(Y197,Detaildaten!$F$8:$W$19,18,0))</f>
        <v/>
      </c>
      <c r="AD197" t="str">
        <f>IF(Y197="","",Leistungsübersicht!$D$9)</f>
        <v/>
      </c>
      <c r="AE197" t="str">
        <f>IF(Y197="","",IF(AD197=Optionen!$N$6,Optionen!$N$6,IF(AD197=Optionen!$N$5,Leistungsübersicht!$D$10,IF(AD197=Optionen!$N$4,Leistungsübersicht!$D$10))))</f>
        <v/>
      </c>
      <c r="AF197" t="str">
        <f>IF(Y197="","",IF(AD197=Optionen!$N$4,Leistungsübersicht!$D$11))</f>
        <v/>
      </c>
      <c r="AG197" s="19" t="str">
        <f>_xlfn.IFNA(INDEX(Verteilungsschlüssel!$B$5:$V$35,MATCH('Leistungsübersicht - WIP'!AC197,Verteilungsschlüssel!$B$5:$B$35,0),MATCH('Leistungsübersicht - WIP'!AE197,Verteilungsschlüssel!$B$5:$V$5,0)),"")</f>
        <v/>
      </c>
    </row>
    <row r="198" spans="2:33" x14ac:dyDescent="0.3">
      <c r="B198">
        <v>193</v>
      </c>
      <c r="C198" t="e">
        <f>IF(Detaildaten!#REF!="","",Detaildaten!#REF!)</f>
        <v>#REF!</v>
      </c>
      <c r="D198" t="e">
        <f>IF(Detaildaten!#REF!="","",Detaildaten!#REF!)</f>
        <v>#REF!</v>
      </c>
      <c r="E198" t="e">
        <f>IF(Detaildaten!#REF!="","",Detaildaten!#REF!)</f>
        <v>#REF!</v>
      </c>
      <c r="G198" t="e">
        <f>CONCATENATE(Detaildaten!#REF!," [",Detaildaten!#REF!,"] ")</f>
        <v>#REF!</v>
      </c>
      <c r="H198" t="e">
        <f>IF(Detaildaten!#REF!="","",Detaildaten!#REF!)</f>
        <v>#REF!</v>
      </c>
      <c r="I198" t="e">
        <f>Detaildaten!#REF!</f>
        <v>#REF!</v>
      </c>
      <c r="J198" t="e">
        <f>IF(Detaildaten!#REF!="","",Detaildaten!#REF!)</f>
        <v>#REF!</v>
      </c>
      <c r="L198" t="e">
        <f t="shared" si="22"/>
        <v>#REF!</v>
      </c>
      <c r="M198" t="e">
        <f t="shared" si="23"/>
        <v>#REF!</v>
      </c>
      <c r="N198" t="e">
        <f t="shared" si="24"/>
        <v>#REF!</v>
      </c>
      <c r="O198" t="e">
        <f t="shared" si="25"/>
        <v>#REF!</v>
      </c>
      <c r="Q198">
        <f>COUNTIFS(Optionen!$T$3:$T$8,Leistungsübersicht!$D$9,Optionen!$U$3:$U$8,'Leistungsübersicht - WIP'!E198)</f>
        <v>0</v>
      </c>
      <c r="S198" t="e">
        <f t="shared" si="26"/>
        <v>#REF!</v>
      </c>
      <c r="T198" t="e">
        <f t="shared" si="27"/>
        <v>#REF!</v>
      </c>
      <c r="U198" t="e">
        <f t="shared" si="28"/>
        <v>#REF!</v>
      </c>
      <c r="V198" t="e">
        <f t="shared" si="29"/>
        <v>#REF!</v>
      </c>
      <c r="X198" t="e">
        <f t="shared" si="30"/>
        <v>#N/A</v>
      </c>
      <c r="Y198" t="str" cm="1">
        <f t="array" ref="Y198">IFERROR(INDEX($T$6:$T$305,MATCH(1,COUNTIF($Y$5:Y197,$T$6:$T$305)+($T$6:$T497&lt;&gt;"")*1,0)),"")</f>
        <v/>
      </c>
      <c r="Z198" t="e">
        <f t="shared" si="31"/>
        <v>#N/A</v>
      </c>
      <c r="AA198" t="e">
        <f t="shared" si="32"/>
        <v>#N/A</v>
      </c>
      <c r="AC198" t="str">
        <f>IF(Y198="","",VLOOKUP(Y198,Detaildaten!$F$8:$W$19,18,0))</f>
        <v/>
      </c>
      <c r="AD198" t="str">
        <f>IF(Y198="","",Leistungsübersicht!$D$9)</f>
        <v/>
      </c>
      <c r="AE198" t="str">
        <f>IF(Y198="","",IF(AD198=Optionen!$N$6,Optionen!$N$6,IF(AD198=Optionen!$N$5,Leistungsübersicht!$D$10,IF(AD198=Optionen!$N$4,Leistungsübersicht!$D$10))))</f>
        <v/>
      </c>
      <c r="AF198" t="str">
        <f>IF(Y198="","",IF(AD198=Optionen!$N$4,Leistungsübersicht!$D$11))</f>
        <v/>
      </c>
      <c r="AG198" s="19" t="str">
        <f>_xlfn.IFNA(INDEX(Verteilungsschlüssel!$B$5:$V$35,MATCH('Leistungsübersicht - WIP'!AC198,Verteilungsschlüssel!$B$5:$B$35,0),MATCH('Leistungsübersicht - WIP'!AE198,Verteilungsschlüssel!$B$5:$V$5,0)),"")</f>
        <v/>
      </c>
    </row>
    <row r="199" spans="2:33" x14ac:dyDescent="0.3">
      <c r="B199">
        <v>194</v>
      </c>
      <c r="C199" t="e">
        <f>IF(Detaildaten!#REF!="","",Detaildaten!#REF!)</f>
        <v>#REF!</v>
      </c>
      <c r="D199" t="e">
        <f>IF(Detaildaten!#REF!="","",Detaildaten!#REF!)</f>
        <v>#REF!</v>
      </c>
      <c r="E199" t="e">
        <f>IF(Detaildaten!#REF!="","",Detaildaten!#REF!)</f>
        <v>#REF!</v>
      </c>
      <c r="G199" t="e">
        <f>CONCATENATE(Detaildaten!#REF!," [",Detaildaten!#REF!,"] ")</f>
        <v>#REF!</v>
      </c>
      <c r="H199" t="e">
        <f>IF(Detaildaten!#REF!="","",Detaildaten!#REF!)</f>
        <v>#REF!</v>
      </c>
      <c r="I199" t="e">
        <f>Detaildaten!#REF!</f>
        <v>#REF!</v>
      </c>
      <c r="J199" t="e">
        <f>IF(Detaildaten!#REF!="","",Detaildaten!#REF!)</f>
        <v>#REF!</v>
      </c>
      <c r="L199" t="e">
        <f t="shared" ref="L199:L262" si="33">IF(AND($C199="Ja",$D199="Ja"),G199,"")</f>
        <v>#REF!</v>
      </c>
      <c r="M199" t="e">
        <f t="shared" ref="M199:M262" si="34">IF(AND($C199="Ja",$D199="Ja"),H199,"")</f>
        <v>#REF!</v>
      </c>
      <c r="N199" t="e">
        <f t="shared" ref="N199:N262" si="35">IF(AND($C199="Ja",$D199="Ja"),I199,"")</f>
        <v>#REF!</v>
      </c>
      <c r="O199" t="e">
        <f t="shared" ref="O199:O262" si="36">IF(AND($C199="Ja",$D199="Ja"),J199,"")</f>
        <v>#REF!</v>
      </c>
      <c r="Q199">
        <f>COUNTIFS(Optionen!$T$3:$T$8,Leistungsübersicht!$D$9,Optionen!$U$3:$U$8,'Leistungsübersicht - WIP'!E199)</f>
        <v>0</v>
      </c>
      <c r="S199" t="e">
        <f t="shared" ref="S199:S262" si="37">IF(L199="","",IF($Q199=1,L199,""))</f>
        <v>#REF!</v>
      </c>
      <c r="T199" t="e">
        <f t="shared" ref="T199:T262" si="38">IF(M199="","",IF($Q199=1,M199,""))</f>
        <v>#REF!</v>
      </c>
      <c r="U199" t="e">
        <f t="shared" ref="U199:U262" si="39">IF(N199="","",IF($Q199=1,N199,""))</f>
        <v>#REF!</v>
      </c>
      <c r="V199" t="e">
        <f t="shared" ref="V199:V262" si="40">IF(O199="","",IF($Q199=1,O199,""))</f>
        <v>#REF!</v>
      </c>
      <c r="X199" t="e">
        <f t="shared" ref="X199:X262" si="41">VLOOKUP(Y199,M199:S498,7,0)</f>
        <v>#N/A</v>
      </c>
      <c r="Y199" t="str" cm="1">
        <f t="array" ref="Y199">IFERROR(INDEX($T$6:$T$305,MATCH(1,COUNTIF($Y$5:Y198,$T$6:$T$305)+($T$6:$T498&lt;&gt;"")*1,0)),"")</f>
        <v/>
      </c>
      <c r="Z199" t="e">
        <f t="shared" ref="Z199:Z262" si="42">VLOOKUP(Y199,T199:V498,2,0)</f>
        <v>#N/A</v>
      </c>
      <c r="AA199" t="e">
        <f t="shared" ref="AA199:AA262" si="43">VLOOKUP(Y199,T199:V498,3,0)</f>
        <v>#N/A</v>
      </c>
      <c r="AC199" t="str">
        <f>IF(Y199="","",VLOOKUP(Y199,Detaildaten!$F$8:$W$19,18,0))</f>
        <v/>
      </c>
      <c r="AD199" t="str">
        <f>IF(Y199="","",Leistungsübersicht!$D$9)</f>
        <v/>
      </c>
      <c r="AE199" t="str">
        <f>IF(Y199="","",IF(AD199=Optionen!$N$6,Optionen!$N$6,IF(AD199=Optionen!$N$5,Leistungsübersicht!$D$10,IF(AD199=Optionen!$N$4,Leistungsübersicht!$D$10))))</f>
        <v/>
      </c>
      <c r="AF199" t="str">
        <f>IF(Y199="","",IF(AD199=Optionen!$N$4,Leistungsübersicht!$D$11))</f>
        <v/>
      </c>
      <c r="AG199" s="19" t="str">
        <f>_xlfn.IFNA(INDEX(Verteilungsschlüssel!$B$5:$V$35,MATCH('Leistungsübersicht - WIP'!AC199,Verteilungsschlüssel!$B$5:$B$35,0),MATCH('Leistungsübersicht - WIP'!AE199,Verteilungsschlüssel!$B$5:$V$5,0)),"")</f>
        <v/>
      </c>
    </row>
    <row r="200" spans="2:33" x14ac:dyDescent="0.3">
      <c r="B200">
        <v>195</v>
      </c>
      <c r="C200" t="e">
        <f>IF(Detaildaten!#REF!="","",Detaildaten!#REF!)</f>
        <v>#REF!</v>
      </c>
      <c r="D200" t="e">
        <f>IF(Detaildaten!#REF!="","",Detaildaten!#REF!)</f>
        <v>#REF!</v>
      </c>
      <c r="E200" t="e">
        <f>IF(Detaildaten!#REF!="","",Detaildaten!#REF!)</f>
        <v>#REF!</v>
      </c>
      <c r="G200" t="e">
        <f>CONCATENATE(Detaildaten!#REF!," [",Detaildaten!#REF!,"] ")</f>
        <v>#REF!</v>
      </c>
      <c r="H200" t="e">
        <f>IF(Detaildaten!#REF!="","",Detaildaten!#REF!)</f>
        <v>#REF!</v>
      </c>
      <c r="I200" t="e">
        <f>Detaildaten!#REF!</f>
        <v>#REF!</v>
      </c>
      <c r="J200" t="e">
        <f>IF(Detaildaten!#REF!="","",Detaildaten!#REF!)</f>
        <v>#REF!</v>
      </c>
      <c r="L200" t="e">
        <f t="shared" si="33"/>
        <v>#REF!</v>
      </c>
      <c r="M200" t="e">
        <f t="shared" si="34"/>
        <v>#REF!</v>
      </c>
      <c r="N200" t="e">
        <f t="shared" si="35"/>
        <v>#REF!</v>
      </c>
      <c r="O200" t="e">
        <f t="shared" si="36"/>
        <v>#REF!</v>
      </c>
      <c r="Q200">
        <f>COUNTIFS(Optionen!$T$3:$T$8,Leistungsübersicht!$D$9,Optionen!$U$3:$U$8,'Leistungsübersicht - WIP'!E200)</f>
        <v>0</v>
      </c>
      <c r="S200" t="e">
        <f t="shared" si="37"/>
        <v>#REF!</v>
      </c>
      <c r="T200" t="e">
        <f t="shared" si="38"/>
        <v>#REF!</v>
      </c>
      <c r="U200" t="e">
        <f t="shared" si="39"/>
        <v>#REF!</v>
      </c>
      <c r="V200" t="e">
        <f t="shared" si="40"/>
        <v>#REF!</v>
      </c>
      <c r="X200" t="e">
        <f t="shared" si="41"/>
        <v>#N/A</v>
      </c>
      <c r="Y200" t="str" cm="1">
        <f t="array" ref="Y200">IFERROR(INDEX($T$6:$T$305,MATCH(1,COUNTIF($Y$5:Y199,$T$6:$T$305)+($T$6:$T499&lt;&gt;"")*1,0)),"")</f>
        <v/>
      </c>
      <c r="Z200" t="e">
        <f t="shared" si="42"/>
        <v>#N/A</v>
      </c>
      <c r="AA200" t="e">
        <f t="shared" si="43"/>
        <v>#N/A</v>
      </c>
      <c r="AC200" t="str">
        <f>IF(Y200="","",VLOOKUP(Y200,Detaildaten!$F$8:$W$19,18,0))</f>
        <v/>
      </c>
      <c r="AD200" t="str">
        <f>IF(Y200="","",Leistungsübersicht!$D$9)</f>
        <v/>
      </c>
      <c r="AE200" t="str">
        <f>IF(Y200="","",IF(AD200=Optionen!$N$6,Optionen!$N$6,IF(AD200=Optionen!$N$5,Leistungsübersicht!$D$10,IF(AD200=Optionen!$N$4,Leistungsübersicht!$D$10))))</f>
        <v/>
      </c>
      <c r="AF200" t="str">
        <f>IF(Y200="","",IF(AD200=Optionen!$N$4,Leistungsübersicht!$D$11))</f>
        <v/>
      </c>
      <c r="AG200" s="19" t="str">
        <f>_xlfn.IFNA(INDEX(Verteilungsschlüssel!$B$5:$V$35,MATCH('Leistungsübersicht - WIP'!AC200,Verteilungsschlüssel!$B$5:$B$35,0),MATCH('Leistungsübersicht - WIP'!AE200,Verteilungsschlüssel!$B$5:$V$5,0)),"")</f>
        <v/>
      </c>
    </row>
    <row r="201" spans="2:33" x14ac:dyDescent="0.3">
      <c r="B201">
        <v>196</v>
      </c>
      <c r="C201" t="e">
        <f>IF(Detaildaten!#REF!="","",Detaildaten!#REF!)</f>
        <v>#REF!</v>
      </c>
      <c r="D201" t="e">
        <f>IF(Detaildaten!#REF!="","",Detaildaten!#REF!)</f>
        <v>#REF!</v>
      </c>
      <c r="E201" t="e">
        <f>IF(Detaildaten!#REF!="","",Detaildaten!#REF!)</f>
        <v>#REF!</v>
      </c>
      <c r="G201" t="e">
        <f>CONCATENATE(Detaildaten!#REF!," [",Detaildaten!#REF!,"] ")</f>
        <v>#REF!</v>
      </c>
      <c r="H201" t="e">
        <f>IF(Detaildaten!#REF!="","",Detaildaten!#REF!)</f>
        <v>#REF!</v>
      </c>
      <c r="I201" t="e">
        <f>Detaildaten!#REF!</f>
        <v>#REF!</v>
      </c>
      <c r="J201" t="e">
        <f>IF(Detaildaten!#REF!="","",Detaildaten!#REF!)</f>
        <v>#REF!</v>
      </c>
      <c r="L201" t="e">
        <f t="shared" si="33"/>
        <v>#REF!</v>
      </c>
      <c r="M201" t="e">
        <f t="shared" si="34"/>
        <v>#REF!</v>
      </c>
      <c r="N201" t="e">
        <f t="shared" si="35"/>
        <v>#REF!</v>
      </c>
      <c r="O201" t="e">
        <f t="shared" si="36"/>
        <v>#REF!</v>
      </c>
      <c r="Q201">
        <f>COUNTIFS(Optionen!$T$3:$T$8,Leistungsübersicht!$D$9,Optionen!$U$3:$U$8,'Leistungsübersicht - WIP'!E201)</f>
        <v>0</v>
      </c>
      <c r="S201" t="e">
        <f t="shared" si="37"/>
        <v>#REF!</v>
      </c>
      <c r="T201" t="e">
        <f t="shared" si="38"/>
        <v>#REF!</v>
      </c>
      <c r="U201" t="e">
        <f t="shared" si="39"/>
        <v>#REF!</v>
      </c>
      <c r="V201" t="e">
        <f t="shared" si="40"/>
        <v>#REF!</v>
      </c>
      <c r="X201" t="e">
        <f t="shared" si="41"/>
        <v>#N/A</v>
      </c>
      <c r="Y201" t="str" cm="1">
        <f t="array" ref="Y201">IFERROR(INDEX($T$6:$T$305,MATCH(1,COUNTIF($Y$5:Y200,$T$6:$T$305)+($T$6:$T500&lt;&gt;"")*1,0)),"")</f>
        <v/>
      </c>
      <c r="Z201" t="e">
        <f t="shared" si="42"/>
        <v>#N/A</v>
      </c>
      <c r="AA201" t="e">
        <f t="shared" si="43"/>
        <v>#N/A</v>
      </c>
      <c r="AC201" t="str">
        <f>IF(Y201="","",VLOOKUP(Y201,Detaildaten!$F$8:$W$19,18,0))</f>
        <v/>
      </c>
      <c r="AD201" t="str">
        <f>IF(Y201="","",Leistungsübersicht!$D$9)</f>
        <v/>
      </c>
      <c r="AE201" t="str">
        <f>IF(Y201="","",IF(AD201=Optionen!$N$6,Optionen!$N$6,IF(AD201=Optionen!$N$5,Leistungsübersicht!$D$10,IF(AD201=Optionen!$N$4,Leistungsübersicht!$D$10))))</f>
        <v/>
      </c>
      <c r="AF201" t="str">
        <f>IF(Y201="","",IF(AD201=Optionen!$N$4,Leistungsübersicht!$D$11))</f>
        <v/>
      </c>
      <c r="AG201" s="19" t="str">
        <f>_xlfn.IFNA(INDEX(Verteilungsschlüssel!$B$5:$V$35,MATCH('Leistungsübersicht - WIP'!AC201,Verteilungsschlüssel!$B$5:$B$35,0),MATCH('Leistungsübersicht - WIP'!AE201,Verteilungsschlüssel!$B$5:$V$5,0)),"")</f>
        <v/>
      </c>
    </row>
    <row r="202" spans="2:33" x14ac:dyDescent="0.3">
      <c r="B202">
        <v>197</v>
      </c>
      <c r="C202" t="e">
        <f>IF(Detaildaten!#REF!="","",Detaildaten!#REF!)</f>
        <v>#REF!</v>
      </c>
      <c r="D202" t="e">
        <f>IF(Detaildaten!#REF!="","",Detaildaten!#REF!)</f>
        <v>#REF!</v>
      </c>
      <c r="E202" t="e">
        <f>IF(Detaildaten!#REF!="","",Detaildaten!#REF!)</f>
        <v>#REF!</v>
      </c>
      <c r="G202" t="e">
        <f>CONCATENATE(Detaildaten!#REF!," [",Detaildaten!#REF!,"] ")</f>
        <v>#REF!</v>
      </c>
      <c r="H202" t="e">
        <f>IF(Detaildaten!#REF!="","",Detaildaten!#REF!)</f>
        <v>#REF!</v>
      </c>
      <c r="I202" t="e">
        <f>Detaildaten!#REF!</f>
        <v>#REF!</v>
      </c>
      <c r="J202" t="e">
        <f>IF(Detaildaten!#REF!="","",Detaildaten!#REF!)</f>
        <v>#REF!</v>
      </c>
      <c r="L202" t="e">
        <f t="shared" si="33"/>
        <v>#REF!</v>
      </c>
      <c r="M202" t="e">
        <f t="shared" si="34"/>
        <v>#REF!</v>
      </c>
      <c r="N202" t="e">
        <f t="shared" si="35"/>
        <v>#REF!</v>
      </c>
      <c r="O202" t="e">
        <f t="shared" si="36"/>
        <v>#REF!</v>
      </c>
      <c r="Q202">
        <f>COUNTIFS(Optionen!$T$3:$T$8,Leistungsübersicht!$D$9,Optionen!$U$3:$U$8,'Leistungsübersicht - WIP'!E202)</f>
        <v>0</v>
      </c>
      <c r="S202" t="e">
        <f t="shared" si="37"/>
        <v>#REF!</v>
      </c>
      <c r="T202" t="e">
        <f t="shared" si="38"/>
        <v>#REF!</v>
      </c>
      <c r="U202" t="e">
        <f t="shared" si="39"/>
        <v>#REF!</v>
      </c>
      <c r="V202" t="e">
        <f t="shared" si="40"/>
        <v>#REF!</v>
      </c>
      <c r="X202" t="e">
        <f t="shared" si="41"/>
        <v>#N/A</v>
      </c>
      <c r="Y202" t="str" cm="1">
        <f t="array" ref="Y202">IFERROR(INDEX($T$6:$T$305,MATCH(1,COUNTIF($Y$5:Y201,$T$6:$T$305)+($T$6:$T501&lt;&gt;"")*1,0)),"")</f>
        <v/>
      </c>
      <c r="Z202" t="e">
        <f t="shared" si="42"/>
        <v>#N/A</v>
      </c>
      <c r="AA202" t="e">
        <f t="shared" si="43"/>
        <v>#N/A</v>
      </c>
      <c r="AC202" t="str">
        <f>IF(Y202="","",VLOOKUP(Y202,Detaildaten!$F$8:$W$19,18,0))</f>
        <v/>
      </c>
      <c r="AD202" t="str">
        <f>IF(Y202="","",Leistungsübersicht!$D$9)</f>
        <v/>
      </c>
      <c r="AE202" t="str">
        <f>IF(Y202="","",IF(AD202=Optionen!$N$6,Optionen!$N$6,IF(AD202=Optionen!$N$5,Leistungsübersicht!$D$10,IF(AD202=Optionen!$N$4,Leistungsübersicht!$D$10))))</f>
        <v/>
      </c>
      <c r="AF202" t="str">
        <f>IF(Y202="","",IF(AD202=Optionen!$N$4,Leistungsübersicht!$D$11))</f>
        <v/>
      </c>
      <c r="AG202" s="19" t="str">
        <f>_xlfn.IFNA(INDEX(Verteilungsschlüssel!$B$5:$V$35,MATCH('Leistungsübersicht - WIP'!AC202,Verteilungsschlüssel!$B$5:$B$35,0),MATCH('Leistungsübersicht - WIP'!AE202,Verteilungsschlüssel!$B$5:$V$5,0)),"")</f>
        <v/>
      </c>
    </row>
    <row r="203" spans="2:33" x14ac:dyDescent="0.3">
      <c r="B203">
        <v>198</v>
      </c>
      <c r="C203" t="e">
        <f>IF(Detaildaten!#REF!="","",Detaildaten!#REF!)</f>
        <v>#REF!</v>
      </c>
      <c r="D203" t="e">
        <f>IF(Detaildaten!#REF!="","",Detaildaten!#REF!)</f>
        <v>#REF!</v>
      </c>
      <c r="E203" t="e">
        <f>IF(Detaildaten!#REF!="","",Detaildaten!#REF!)</f>
        <v>#REF!</v>
      </c>
      <c r="G203" t="e">
        <f>CONCATENATE(Detaildaten!#REF!," [",Detaildaten!#REF!,"] ")</f>
        <v>#REF!</v>
      </c>
      <c r="H203" t="e">
        <f>IF(Detaildaten!#REF!="","",Detaildaten!#REF!)</f>
        <v>#REF!</v>
      </c>
      <c r="I203" t="e">
        <f>Detaildaten!#REF!</f>
        <v>#REF!</v>
      </c>
      <c r="J203" t="e">
        <f>IF(Detaildaten!#REF!="","",Detaildaten!#REF!)</f>
        <v>#REF!</v>
      </c>
      <c r="L203" t="e">
        <f t="shared" si="33"/>
        <v>#REF!</v>
      </c>
      <c r="M203" t="e">
        <f t="shared" si="34"/>
        <v>#REF!</v>
      </c>
      <c r="N203" t="e">
        <f t="shared" si="35"/>
        <v>#REF!</v>
      </c>
      <c r="O203" t="e">
        <f t="shared" si="36"/>
        <v>#REF!</v>
      </c>
      <c r="Q203">
        <f>COUNTIFS(Optionen!$T$3:$T$8,Leistungsübersicht!$D$9,Optionen!$U$3:$U$8,'Leistungsübersicht - WIP'!E203)</f>
        <v>0</v>
      </c>
      <c r="S203" t="e">
        <f t="shared" si="37"/>
        <v>#REF!</v>
      </c>
      <c r="T203" t="e">
        <f t="shared" si="38"/>
        <v>#REF!</v>
      </c>
      <c r="U203" t="e">
        <f t="shared" si="39"/>
        <v>#REF!</v>
      </c>
      <c r="V203" t="e">
        <f t="shared" si="40"/>
        <v>#REF!</v>
      </c>
      <c r="X203" t="e">
        <f t="shared" si="41"/>
        <v>#N/A</v>
      </c>
      <c r="Y203" t="str" cm="1">
        <f t="array" ref="Y203">IFERROR(INDEX($T$6:$T$305,MATCH(1,COUNTIF($Y$5:Y202,$T$6:$T$305)+($T$6:$T502&lt;&gt;"")*1,0)),"")</f>
        <v/>
      </c>
      <c r="Z203" t="e">
        <f t="shared" si="42"/>
        <v>#N/A</v>
      </c>
      <c r="AA203" t="e">
        <f t="shared" si="43"/>
        <v>#N/A</v>
      </c>
      <c r="AC203" t="str">
        <f>IF(Y203="","",VLOOKUP(Y203,Detaildaten!$F$8:$W$19,18,0))</f>
        <v/>
      </c>
      <c r="AD203" t="str">
        <f>IF(Y203="","",Leistungsübersicht!$D$9)</f>
        <v/>
      </c>
      <c r="AE203" t="str">
        <f>IF(Y203="","",IF(AD203=Optionen!$N$6,Optionen!$N$6,IF(AD203=Optionen!$N$5,Leistungsübersicht!$D$10,IF(AD203=Optionen!$N$4,Leistungsübersicht!$D$10))))</f>
        <v/>
      </c>
      <c r="AF203" t="str">
        <f>IF(Y203="","",IF(AD203=Optionen!$N$4,Leistungsübersicht!$D$11))</f>
        <v/>
      </c>
      <c r="AG203" s="19" t="str">
        <f>_xlfn.IFNA(INDEX(Verteilungsschlüssel!$B$5:$V$35,MATCH('Leistungsübersicht - WIP'!AC203,Verteilungsschlüssel!$B$5:$B$35,0),MATCH('Leistungsübersicht - WIP'!AE203,Verteilungsschlüssel!$B$5:$V$5,0)),"")</f>
        <v/>
      </c>
    </row>
    <row r="204" spans="2:33" x14ac:dyDescent="0.3">
      <c r="B204">
        <v>199</v>
      </c>
      <c r="C204" t="e">
        <f>IF(Detaildaten!#REF!="","",Detaildaten!#REF!)</f>
        <v>#REF!</v>
      </c>
      <c r="D204" t="e">
        <f>IF(Detaildaten!#REF!="","",Detaildaten!#REF!)</f>
        <v>#REF!</v>
      </c>
      <c r="E204" t="e">
        <f>IF(Detaildaten!#REF!="","",Detaildaten!#REF!)</f>
        <v>#REF!</v>
      </c>
      <c r="G204" t="e">
        <f>CONCATENATE(Detaildaten!#REF!," [",Detaildaten!#REF!,"] ")</f>
        <v>#REF!</v>
      </c>
      <c r="H204" t="e">
        <f>IF(Detaildaten!#REF!="","",Detaildaten!#REF!)</f>
        <v>#REF!</v>
      </c>
      <c r="I204" t="e">
        <f>Detaildaten!#REF!</f>
        <v>#REF!</v>
      </c>
      <c r="J204" t="e">
        <f>IF(Detaildaten!#REF!="","",Detaildaten!#REF!)</f>
        <v>#REF!</v>
      </c>
      <c r="L204" t="e">
        <f t="shared" si="33"/>
        <v>#REF!</v>
      </c>
      <c r="M204" t="e">
        <f t="shared" si="34"/>
        <v>#REF!</v>
      </c>
      <c r="N204" t="e">
        <f t="shared" si="35"/>
        <v>#REF!</v>
      </c>
      <c r="O204" t="e">
        <f t="shared" si="36"/>
        <v>#REF!</v>
      </c>
      <c r="Q204">
        <f>COUNTIFS(Optionen!$T$3:$T$8,Leistungsübersicht!$D$9,Optionen!$U$3:$U$8,'Leistungsübersicht - WIP'!E204)</f>
        <v>0</v>
      </c>
      <c r="S204" t="e">
        <f t="shared" si="37"/>
        <v>#REF!</v>
      </c>
      <c r="T204" t="e">
        <f t="shared" si="38"/>
        <v>#REF!</v>
      </c>
      <c r="U204" t="e">
        <f t="shared" si="39"/>
        <v>#REF!</v>
      </c>
      <c r="V204" t="e">
        <f t="shared" si="40"/>
        <v>#REF!</v>
      </c>
      <c r="X204" t="e">
        <f t="shared" si="41"/>
        <v>#N/A</v>
      </c>
      <c r="Y204" t="str" cm="1">
        <f t="array" ref="Y204">IFERROR(INDEX($T$6:$T$305,MATCH(1,COUNTIF($Y$5:Y203,$T$6:$T$305)+($T$6:$T503&lt;&gt;"")*1,0)),"")</f>
        <v/>
      </c>
      <c r="Z204" t="e">
        <f t="shared" si="42"/>
        <v>#N/A</v>
      </c>
      <c r="AA204" t="e">
        <f t="shared" si="43"/>
        <v>#N/A</v>
      </c>
      <c r="AC204" t="str">
        <f>IF(Y204="","",VLOOKUP(Y204,Detaildaten!$F$8:$W$19,18,0))</f>
        <v/>
      </c>
      <c r="AD204" t="str">
        <f>IF(Y204="","",Leistungsübersicht!$D$9)</f>
        <v/>
      </c>
      <c r="AE204" t="str">
        <f>IF(Y204="","",IF(AD204=Optionen!$N$6,Optionen!$N$6,IF(AD204=Optionen!$N$5,Leistungsübersicht!$D$10,IF(AD204=Optionen!$N$4,Leistungsübersicht!$D$10))))</f>
        <v/>
      </c>
      <c r="AF204" t="str">
        <f>IF(Y204="","",IF(AD204=Optionen!$N$4,Leistungsübersicht!$D$11))</f>
        <v/>
      </c>
      <c r="AG204" s="19" t="str">
        <f>_xlfn.IFNA(INDEX(Verteilungsschlüssel!$B$5:$V$35,MATCH('Leistungsübersicht - WIP'!AC204,Verteilungsschlüssel!$B$5:$B$35,0),MATCH('Leistungsübersicht - WIP'!AE204,Verteilungsschlüssel!$B$5:$V$5,0)),"")</f>
        <v/>
      </c>
    </row>
    <row r="205" spans="2:33" x14ac:dyDescent="0.3">
      <c r="B205">
        <v>200</v>
      </c>
      <c r="C205" t="e">
        <f>IF(Detaildaten!#REF!="","",Detaildaten!#REF!)</f>
        <v>#REF!</v>
      </c>
      <c r="D205" t="e">
        <f>IF(Detaildaten!#REF!="","",Detaildaten!#REF!)</f>
        <v>#REF!</v>
      </c>
      <c r="E205" t="e">
        <f>IF(Detaildaten!#REF!="","",Detaildaten!#REF!)</f>
        <v>#REF!</v>
      </c>
      <c r="G205" t="e">
        <f>CONCATENATE(Detaildaten!#REF!," [",Detaildaten!#REF!,"] ")</f>
        <v>#REF!</v>
      </c>
      <c r="H205" t="e">
        <f>IF(Detaildaten!#REF!="","",Detaildaten!#REF!)</f>
        <v>#REF!</v>
      </c>
      <c r="I205" t="e">
        <f>Detaildaten!#REF!</f>
        <v>#REF!</v>
      </c>
      <c r="J205" t="e">
        <f>IF(Detaildaten!#REF!="","",Detaildaten!#REF!)</f>
        <v>#REF!</v>
      </c>
      <c r="L205" t="e">
        <f t="shared" si="33"/>
        <v>#REF!</v>
      </c>
      <c r="M205" t="e">
        <f t="shared" si="34"/>
        <v>#REF!</v>
      </c>
      <c r="N205" t="e">
        <f t="shared" si="35"/>
        <v>#REF!</v>
      </c>
      <c r="O205" t="e">
        <f t="shared" si="36"/>
        <v>#REF!</v>
      </c>
      <c r="Q205">
        <f>COUNTIFS(Optionen!$T$3:$T$8,Leistungsübersicht!$D$9,Optionen!$U$3:$U$8,'Leistungsübersicht - WIP'!E205)</f>
        <v>0</v>
      </c>
      <c r="S205" t="e">
        <f t="shared" si="37"/>
        <v>#REF!</v>
      </c>
      <c r="T205" t="e">
        <f t="shared" si="38"/>
        <v>#REF!</v>
      </c>
      <c r="U205" t="e">
        <f t="shared" si="39"/>
        <v>#REF!</v>
      </c>
      <c r="V205" t="e">
        <f t="shared" si="40"/>
        <v>#REF!</v>
      </c>
      <c r="X205" t="e">
        <f t="shared" si="41"/>
        <v>#N/A</v>
      </c>
      <c r="Y205" t="str" cm="1">
        <f t="array" ref="Y205">IFERROR(INDEX($T$6:$T$305,MATCH(1,COUNTIF($Y$5:Y204,$T$6:$T$305)+($T$6:$T504&lt;&gt;"")*1,0)),"")</f>
        <v/>
      </c>
      <c r="Z205" t="e">
        <f t="shared" si="42"/>
        <v>#N/A</v>
      </c>
      <c r="AA205" t="e">
        <f t="shared" si="43"/>
        <v>#N/A</v>
      </c>
      <c r="AC205" t="str">
        <f>IF(Y205="","",VLOOKUP(Y205,Detaildaten!$F$8:$W$19,18,0))</f>
        <v/>
      </c>
      <c r="AD205" t="str">
        <f>IF(Y205="","",Leistungsübersicht!$D$9)</f>
        <v/>
      </c>
      <c r="AE205" t="str">
        <f>IF(Y205="","",IF(AD205=Optionen!$N$6,Optionen!$N$6,IF(AD205=Optionen!$N$5,Leistungsübersicht!$D$10,IF(AD205=Optionen!$N$4,Leistungsübersicht!$D$10))))</f>
        <v/>
      </c>
      <c r="AF205" t="str">
        <f>IF(Y205="","",IF(AD205=Optionen!$N$4,Leistungsübersicht!$D$11))</f>
        <v/>
      </c>
      <c r="AG205" s="19" t="str">
        <f>_xlfn.IFNA(INDEX(Verteilungsschlüssel!$B$5:$V$35,MATCH('Leistungsübersicht - WIP'!AC205,Verteilungsschlüssel!$B$5:$B$35,0),MATCH('Leistungsübersicht - WIP'!AE205,Verteilungsschlüssel!$B$5:$V$5,0)),"")</f>
        <v/>
      </c>
    </row>
    <row r="206" spans="2:33" x14ac:dyDescent="0.3">
      <c r="B206">
        <v>201</v>
      </c>
      <c r="C206" t="e">
        <f>IF(Detaildaten!#REF!="","",Detaildaten!#REF!)</f>
        <v>#REF!</v>
      </c>
      <c r="D206" t="e">
        <f>IF(Detaildaten!#REF!="","",Detaildaten!#REF!)</f>
        <v>#REF!</v>
      </c>
      <c r="E206" t="e">
        <f>IF(Detaildaten!#REF!="","",Detaildaten!#REF!)</f>
        <v>#REF!</v>
      </c>
      <c r="G206" t="e">
        <f>CONCATENATE(Detaildaten!#REF!," [",Detaildaten!#REF!,"] ")</f>
        <v>#REF!</v>
      </c>
      <c r="H206" t="e">
        <f>IF(Detaildaten!#REF!="","",Detaildaten!#REF!)</f>
        <v>#REF!</v>
      </c>
      <c r="I206" t="e">
        <f>Detaildaten!#REF!</f>
        <v>#REF!</v>
      </c>
      <c r="J206" t="e">
        <f>IF(Detaildaten!#REF!="","",Detaildaten!#REF!)</f>
        <v>#REF!</v>
      </c>
      <c r="L206" t="e">
        <f t="shared" si="33"/>
        <v>#REF!</v>
      </c>
      <c r="M206" t="e">
        <f t="shared" si="34"/>
        <v>#REF!</v>
      </c>
      <c r="N206" t="e">
        <f t="shared" si="35"/>
        <v>#REF!</v>
      </c>
      <c r="O206" t="e">
        <f t="shared" si="36"/>
        <v>#REF!</v>
      </c>
      <c r="Q206">
        <f>COUNTIFS(Optionen!$T$3:$T$8,Leistungsübersicht!$D$9,Optionen!$U$3:$U$8,'Leistungsübersicht - WIP'!E206)</f>
        <v>0</v>
      </c>
      <c r="S206" t="e">
        <f t="shared" si="37"/>
        <v>#REF!</v>
      </c>
      <c r="T206" t="e">
        <f t="shared" si="38"/>
        <v>#REF!</v>
      </c>
      <c r="U206" t="e">
        <f t="shared" si="39"/>
        <v>#REF!</v>
      </c>
      <c r="V206" t="e">
        <f t="shared" si="40"/>
        <v>#REF!</v>
      </c>
      <c r="X206" t="e">
        <f t="shared" si="41"/>
        <v>#N/A</v>
      </c>
      <c r="Y206" t="str" cm="1">
        <f t="array" ref="Y206">IFERROR(INDEX($T$6:$T$305,MATCH(1,COUNTIF($Y$5:Y205,$T$6:$T$305)+($T$6:$T505&lt;&gt;"")*1,0)),"")</f>
        <v/>
      </c>
      <c r="Z206" t="e">
        <f t="shared" si="42"/>
        <v>#N/A</v>
      </c>
      <c r="AA206" t="e">
        <f t="shared" si="43"/>
        <v>#N/A</v>
      </c>
      <c r="AC206" t="str">
        <f>IF(Y206="","",VLOOKUP(Y206,Detaildaten!$F$8:$W$19,18,0))</f>
        <v/>
      </c>
      <c r="AD206" t="str">
        <f>IF(Y206="","",Leistungsübersicht!$D$9)</f>
        <v/>
      </c>
      <c r="AE206" t="str">
        <f>IF(Y206="","",IF(AD206=Optionen!$N$6,Optionen!$N$6,IF(AD206=Optionen!$N$5,Leistungsübersicht!$D$10,IF(AD206=Optionen!$N$4,Leistungsübersicht!$D$10))))</f>
        <v/>
      </c>
      <c r="AF206" t="str">
        <f>IF(Y206="","",IF(AD206=Optionen!$N$4,Leistungsübersicht!$D$11))</f>
        <v/>
      </c>
      <c r="AG206" s="19" t="str">
        <f>_xlfn.IFNA(INDEX(Verteilungsschlüssel!$B$5:$V$35,MATCH('Leistungsübersicht - WIP'!AC206,Verteilungsschlüssel!$B$5:$B$35,0),MATCH('Leistungsübersicht - WIP'!AE206,Verteilungsschlüssel!$B$5:$V$5,0)),"")</f>
        <v/>
      </c>
    </row>
    <row r="207" spans="2:33" x14ac:dyDescent="0.3">
      <c r="B207">
        <v>202</v>
      </c>
      <c r="C207" t="e">
        <f>IF(Detaildaten!#REF!="","",Detaildaten!#REF!)</f>
        <v>#REF!</v>
      </c>
      <c r="D207" t="e">
        <f>IF(Detaildaten!#REF!="","",Detaildaten!#REF!)</f>
        <v>#REF!</v>
      </c>
      <c r="E207" t="e">
        <f>IF(Detaildaten!#REF!="","",Detaildaten!#REF!)</f>
        <v>#REF!</v>
      </c>
      <c r="G207" t="e">
        <f>CONCATENATE(Detaildaten!#REF!," [",Detaildaten!#REF!,"] ")</f>
        <v>#REF!</v>
      </c>
      <c r="H207" t="e">
        <f>IF(Detaildaten!#REF!="","",Detaildaten!#REF!)</f>
        <v>#REF!</v>
      </c>
      <c r="I207" t="e">
        <f>Detaildaten!#REF!</f>
        <v>#REF!</v>
      </c>
      <c r="J207" t="e">
        <f>IF(Detaildaten!#REF!="","",Detaildaten!#REF!)</f>
        <v>#REF!</v>
      </c>
      <c r="L207" t="e">
        <f t="shared" si="33"/>
        <v>#REF!</v>
      </c>
      <c r="M207" t="e">
        <f t="shared" si="34"/>
        <v>#REF!</v>
      </c>
      <c r="N207" t="e">
        <f t="shared" si="35"/>
        <v>#REF!</v>
      </c>
      <c r="O207" t="e">
        <f t="shared" si="36"/>
        <v>#REF!</v>
      </c>
      <c r="Q207">
        <f>COUNTIFS(Optionen!$T$3:$T$8,Leistungsübersicht!$D$9,Optionen!$U$3:$U$8,'Leistungsübersicht - WIP'!E207)</f>
        <v>0</v>
      </c>
      <c r="S207" t="e">
        <f t="shared" si="37"/>
        <v>#REF!</v>
      </c>
      <c r="T207" t="e">
        <f t="shared" si="38"/>
        <v>#REF!</v>
      </c>
      <c r="U207" t="e">
        <f t="shared" si="39"/>
        <v>#REF!</v>
      </c>
      <c r="V207" t="e">
        <f t="shared" si="40"/>
        <v>#REF!</v>
      </c>
      <c r="X207" t="e">
        <f t="shared" si="41"/>
        <v>#N/A</v>
      </c>
      <c r="Y207" t="str" cm="1">
        <f t="array" ref="Y207">IFERROR(INDEX($T$6:$T$305,MATCH(1,COUNTIF($Y$5:Y206,$T$6:$T$305)+($T$6:$T506&lt;&gt;"")*1,0)),"")</f>
        <v/>
      </c>
      <c r="Z207" t="e">
        <f t="shared" si="42"/>
        <v>#N/A</v>
      </c>
      <c r="AA207" t="e">
        <f t="shared" si="43"/>
        <v>#N/A</v>
      </c>
      <c r="AC207" t="str">
        <f>IF(Y207="","",VLOOKUP(Y207,Detaildaten!$F$8:$W$19,18,0))</f>
        <v/>
      </c>
      <c r="AD207" t="str">
        <f>IF(Y207="","",Leistungsübersicht!$D$9)</f>
        <v/>
      </c>
      <c r="AE207" t="str">
        <f>IF(Y207="","",IF(AD207=Optionen!$N$6,Optionen!$N$6,IF(AD207=Optionen!$N$5,Leistungsübersicht!$D$10,IF(AD207=Optionen!$N$4,Leistungsübersicht!$D$10))))</f>
        <v/>
      </c>
      <c r="AF207" t="str">
        <f>IF(Y207="","",IF(AD207=Optionen!$N$4,Leistungsübersicht!$D$11))</f>
        <v/>
      </c>
      <c r="AG207" s="19" t="str">
        <f>_xlfn.IFNA(INDEX(Verteilungsschlüssel!$B$5:$V$35,MATCH('Leistungsübersicht - WIP'!AC207,Verteilungsschlüssel!$B$5:$B$35,0),MATCH('Leistungsübersicht - WIP'!AE207,Verteilungsschlüssel!$B$5:$V$5,0)),"")</f>
        <v/>
      </c>
    </row>
    <row r="208" spans="2:33" x14ac:dyDescent="0.3">
      <c r="B208">
        <v>203</v>
      </c>
      <c r="C208" t="e">
        <f>IF(Detaildaten!#REF!="","",Detaildaten!#REF!)</f>
        <v>#REF!</v>
      </c>
      <c r="D208" t="e">
        <f>IF(Detaildaten!#REF!="","",Detaildaten!#REF!)</f>
        <v>#REF!</v>
      </c>
      <c r="E208" t="e">
        <f>IF(Detaildaten!#REF!="","",Detaildaten!#REF!)</f>
        <v>#REF!</v>
      </c>
      <c r="G208" t="e">
        <f>CONCATENATE(Detaildaten!#REF!," [",Detaildaten!#REF!,"] ")</f>
        <v>#REF!</v>
      </c>
      <c r="H208" t="e">
        <f>IF(Detaildaten!#REF!="","",Detaildaten!#REF!)</f>
        <v>#REF!</v>
      </c>
      <c r="I208" t="e">
        <f>Detaildaten!#REF!</f>
        <v>#REF!</v>
      </c>
      <c r="J208" t="e">
        <f>IF(Detaildaten!#REF!="","",Detaildaten!#REF!)</f>
        <v>#REF!</v>
      </c>
      <c r="L208" t="e">
        <f t="shared" si="33"/>
        <v>#REF!</v>
      </c>
      <c r="M208" t="e">
        <f t="shared" si="34"/>
        <v>#REF!</v>
      </c>
      <c r="N208" t="e">
        <f t="shared" si="35"/>
        <v>#REF!</v>
      </c>
      <c r="O208" t="e">
        <f t="shared" si="36"/>
        <v>#REF!</v>
      </c>
      <c r="Q208">
        <f>COUNTIFS(Optionen!$T$3:$T$8,Leistungsübersicht!$D$9,Optionen!$U$3:$U$8,'Leistungsübersicht - WIP'!E208)</f>
        <v>0</v>
      </c>
      <c r="S208" t="e">
        <f t="shared" si="37"/>
        <v>#REF!</v>
      </c>
      <c r="T208" t="e">
        <f t="shared" si="38"/>
        <v>#REF!</v>
      </c>
      <c r="U208" t="e">
        <f t="shared" si="39"/>
        <v>#REF!</v>
      </c>
      <c r="V208" t="e">
        <f t="shared" si="40"/>
        <v>#REF!</v>
      </c>
      <c r="X208" t="e">
        <f t="shared" si="41"/>
        <v>#N/A</v>
      </c>
      <c r="Y208" t="str" cm="1">
        <f t="array" ref="Y208">IFERROR(INDEX($T$6:$T$305,MATCH(1,COUNTIF($Y$5:Y207,$T$6:$T$305)+($T$6:$T507&lt;&gt;"")*1,0)),"")</f>
        <v/>
      </c>
      <c r="Z208" t="e">
        <f t="shared" si="42"/>
        <v>#N/A</v>
      </c>
      <c r="AA208" t="e">
        <f t="shared" si="43"/>
        <v>#N/A</v>
      </c>
      <c r="AC208" t="str">
        <f>IF(Y208="","",VLOOKUP(Y208,Detaildaten!$F$8:$W$19,18,0))</f>
        <v/>
      </c>
      <c r="AD208" t="str">
        <f>IF(Y208="","",Leistungsübersicht!$D$9)</f>
        <v/>
      </c>
      <c r="AE208" t="str">
        <f>IF(Y208="","",IF(AD208=Optionen!$N$6,Optionen!$N$6,IF(AD208=Optionen!$N$5,Leistungsübersicht!$D$10,IF(AD208=Optionen!$N$4,Leistungsübersicht!$D$10))))</f>
        <v/>
      </c>
      <c r="AF208" t="str">
        <f>IF(Y208="","",IF(AD208=Optionen!$N$4,Leistungsübersicht!$D$11))</f>
        <v/>
      </c>
      <c r="AG208" s="19" t="str">
        <f>_xlfn.IFNA(INDEX(Verteilungsschlüssel!$B$5:$V$35,MATCH('Leistungsübersicht - WIP'!AC208,Verteilungsschlüssel!$B$5:$B$35,0),MATCH('Leistungsübersicht - WIP'!AE208,Verteilungsschlüssel!$B$5:$V$5,0)),"")</f>
        <v/>
      </c>
    </row>
    <row r="209" spans="2:33" x14ac:dyDescent="0.3">
      <c r="B209">
        <v>204</v>
      </c>
      <c r="C209" t="e">
        <f>IF(Detaildaten!#REF!="","",Detaildaten!#REF!)</f>
        <v>#REF!</v>
      </c>
      <c r="D209" t="e">
        <f>IF(Detaildaten!#REF!="","",Detaildaten!#REF!)</f>
        <v>#REF!</v>
      </c>
      <c r="E209" t="e">
        <f>IF(Detaildaten!#REF!="","",Detaildaten!#REF!)</f>
        <v>#REF!</v>
      </c>
      <c r="G209" t="e">
        <f>CONCATENATE(Detaildaten!#REF!," [",Detaildaten!#REF!,"] ")</f>
        <v>#REF!</v>
      </c>
      <c r="H209" t="e">
        <f>IF(Detaildaten!#REF!="","",Detaildaten!#REF!)</f>
        <v>#REF!</v>
      </c>
      <c r="I209" t="e">
        <f>Detaildaten!#REF!</f>
        <v>#REF!</v>
      </c>
      <c r="J209" t="e">
        <f>IF(Detaildaten!#REF!="","",Detaildaten!#REF!)</f>
        <v>#REF!</v>
      </c>
      <c r="L209" t="e">
        <f t="shared" si="33"/>
        <v>#REF!</v>
      </c>
      <c r="M209" t="e">
        <f t="shared" si="34"/>
        <v>#REF!</v>
      </c>
      <c r="N209" t="e">
        <f t="shared" si="35"/>
        <v>#REF!</v>
      </c>
      <c r="O209" t="e">
        <f t="shared" si="36"/>
        <v>#REF!</v>
      </c>
      <c r="Q209">
        <f>COUNTIFS(Optionen!$T$3:$T$8,Leistungsübersicht!$D$9,Optionen!$U$3:$U$8,'Leistungsübersicht - WIP'!E209)</f>
        <v>0</v>
      </c>
      <c r="S209" t="e">
        <f t="shared" si="37"/>
        <v>#REF!</v>
      </c>
      <c r="T209" t="e">
        <f t="shared" si="38"/>
        <v>#REF!</v>
      </c>
      <c r="U209" t="e">
        <f t="shared" si="39"/>
        <v>#REF!</v>
      </c>
      <c r="V209" t="e">
        <f t="shared" si="40"/>
        <v>#REF!</v>
      </c>
      <c r="X209" t="e">
        <f t="shared" si="41"/>
        <v>#N/A</v>
      </c>
      <c r="Y209" t="str" cm="1">
        <f t="array" ref="Y209">IFERROR(INDEX($T$6:$T$305,MATCH(1,COUNTIF($Y$5:Y208,$T$6:$T$305)+($T$6:$T508&lt;&gt;"")*1,0)),"")</f>
        <v/>
      </c>
      <c r="Z209" t="e">
        <f t="shared" si="42"/>
        <v>#N/A</v>
      </c>
      <c r="AA209" t="e">
        <f t="shared" si="43"/>
        <v>#N/A</v>
      </c>
      <c r="AC209" t="str">
        <f>IF(Y209="","",VLOOKUP(Y209,Detaildaten!$F$8:$W$19,18,0))</f>
        <v/>
      </c>
      <c r="AD209" t="str">
        <f>IF(Y209="","",Leistungsübersicht!$D$9)</f>
        <v/>
      </c>
      <c r="AE209" t="str">
        <f>IF(Y209="","",IF(AD209=Optionen!$N$6,Optionen!$N$6,IF(AD209=Optionen!$N$5,Leistungsübersicht!$D$10,IF(AD209=Optionen!$N$4,Leistungsübersicht!$D$10))))</f>
        <v/>
      </c>
      <c r="AF209" t="str">
        <f>IF(Y209="","",IF(AD209=Optionen!$N$4,Leistungsübersicht!$D$11))</f>
        <v/>
      </c>
      <c r="AG209" s="19" t="str">
        <f>_xlfn.IFNA(INDEX(Verteilungsschlüssel!$B$5:$V$35,MATCH('Leistungsübersicht - WIP'!AC209,Verteilungsschlüssel!$B$5:$B$35,0),MATCH('Leistungsübersicht - WIP'!AE209,Verteilungsschlüssel!$B$5:$V$5,0)),"")</f>
        <v/>
      </c>
    </row>
    <row r="210" spans="2:33" x14ac:dyDescent="0.3">
      <c r="B210">
        <v>205</v>
      </c>
      <c r="C210" t="e">
        <f>IF(Detaildaten!#REF!="","",Detaildaten!#REF!)</f>
        <v>#REF!</v>
      </c>
      <c r="D210" t="e">
        <f>IF(Detaildaten!#REF!="","",Detaildaten!#REF!)</f>
        <v>#REF!</v>
      </c>
      <c r="E210" t="e">
        <f>IF(Detaildaten!#REF!="","",Detaildaten!#REF!)</f>
        <v>#REF!</v>
      </c>
      <c r="G210" t="e">
        <f>CONCATENATE(Detaildaten!#REF!," [",Detaildaten!#REF!,"] ")</f>
        <v>#REF!</v>
      </c>
      <c r="H210" t="e">
        <f>IF(Detaildaten!#REF!="","",Detaildaten!#REF!)</f>
        <v>#REF!</v>
      </c>
      <c r="I210" t="e">
        <f>Detaildaten!#REF!</f>
        <v>#REF!</v>
      </c>
      <c r="J210" t="e">
        <f>IF(Detaildaten!#REF!="","",Detaildaten!#REF!)</f>
        <v>#REF!</v>
      </c>
      <c r="L210" t="e">
        <f t="shared" si="33"/>
        <v>#REF!</v>
      </c>
      <c r="M210" t="e">
        <f t="shared" si="34"/>
        <v>#REF!</v>
      </c>
      <c r="N210" t="e">
        <f t="shared" si="35"/>
        <v>#REF!</v>
      </c>
      <c r="O210" t="e">
        <f t="shared" si="36"/>
        <v>#REF!</v>
      </c>
      <c r="Q210">
        <f>COUNTIFS(Optionen!$T$3:$T$8,Leistungsübersicht!$D$9,Optionen!$U$3:$U$8,'Leistungsübersicht - WIP'!E210)</f>
        <v>0</v>
      </c>
      <c r="S210" t="e">
        <f t="shared" si="37"/>
        <v>#REF!</v>
      </c>
      <c r="T210" t="e">
        <f t="shared" si="38"/>
        <v>#REF!</v>
      </c>
      <c r="U210" t="e">
        <f t="shared" si="39"/>
        <v>#REF!</v>
      </c>
      <c r="V210" t="e">
        <f t="shared" si="40"/>
        <v>#REF!</v>
      </c>
      <c r="X210" t="e">
        <f t="shared" si="41"/>
        <v>#N/A</v>
      </c>
      <c r="Y210" t="str" cm="1">
        <f t="array" ref="Y210">IFERROR(INDEX($T$6:$T$305,MATCH(1,COUNTIF($Y$5:Y209,$T$6:$T$305)+($T$6:$T509&lt;&gt;"")*1,0)),"")</f>
        <v/>
      </c>
      <c r="Z210" t="e">
        <f t="shared" si="42"/>
        <v>#N/A</v>
      </c>
      <c r="AA210" t="e">
        <f t="shared" si="43"/>
        <v>#N/A</v>
      </c>
      <c r="AC210" t="str">
        <f>IF(Y210="","",VLOOKUP(Y210,Detaildaten!$F$8:$W$19,18,0))</f>
        <v/>
      </c>
      <c r="AD210" t="str">
        <f>IF(Y210="","",Leistungsübersicht!$D$9)</f>
        <v/>
      </c>
      <c r="AE210" t="str">
        <f>IF(Y210="","",IF(AD210=Optionen!$N$6,Optionen!$N$6,IF(AD210=Optionen!$N$5,Leistungsübersicht!$D$10,IF(AD210=Optionen!$N$4,Leistungsübersicht!$D$10))))</f>
        <v/>
      </c>
      <c r="AF210" t="str">
        <f>IF(Y210="","",IF(AD210=Optionen!$N$4,Leistungsübersicht!$D$11))</f>
        <v/>
      </c>
      <c r="AG210" s="19" t="str">
        <f>_xlfn.IFNA(INDEX(Verteilungsschlüssel!$B$5:$V$35,MATCH('Leistungsübersicht - WIP'!AC210,Verteilungsschlüssel!$B$5:$B$35,0),MATCH('Leistungsübersicht - WIP'!AE210,Verteilungsschlüssel!$B$5:$V$5,0)),"")</f>
        <v/>
      </c>
    </row>
    <row r="211" spans="2:33" x14ac:dyDescent="0.3">
      <c r="B211">
        <v>206</v>
      </c>
      <c r="C211" t="e">
        <f>IF(Detaildaten!#REF!="","",Detaildaten!#REF!)</f>
        <v>#REF!</v>
      </c>
      <c r="D211" t="e">
        <f>IF(Detaildaten!#REF!="","",Detaildaten!#REF!)</f>
        <v>#REF!</v>
      </c>
      <c r="E211" t="e">
        <f>IF(Detaildaten!#REF!="","",Detaildaten!#REF!)</f>
        <v>#REF!</v>
      </c>
      <c r="G211" t="e">
        <f>CONCATENATE(Detaildaten!#REF!," [",Detaildaten!#REF!,"] ")</f>
        <v>#REF!</v>
      </c>
      <c r="H211" t="e">
        <f>IF(Detaildaten!#REF!="","",Detaildaten!#REF!)</f>
        <v>#REF!</v>
      </c>
      <c r="I211" t="e">
        <f>Detaildaten!#REF!</f>
        <v>#REF!</v>
      </c>
      <c r="J211" t="e">
        <f>IF(Detaildaten!#REF!="","",Detaildaten!#REF!)</f>
        <v>#REF!</v>
      </c>
      <c r="L211" t="e">
        <f t="shared" si="33"/>
        <v>#REF!</v>
      </c>
      <c r="M211" t="e">
        <f t="shared" si="34"/>
        <v>#REF!</v>
      </c>
      <c r="N211" t="e">
        <f t="shared" si="35"/>
        <v>#REF!</v>
      </c>
      <c r="O211" t="e">
        <f t="shared" si="36"/>
        <v>#REF!</v>
      </c>
      <c r="Q211">
        <f>COUNTIFS(Optionen!$T$3:$T$8,Leistungsübersicht!$D$9,Optionen!$U$3:$U$8,'Leistungsübersicht - WIP'!E211)</f>
        <v>0</v>
      </c>
      <c r="S211" t="e">
        <f t="shared" si="37"/>
        <v>#REF!</v>
      </c>
      <c r="T211" t="e">
        <f t="shared" si="38"/>
        <v>#REF!</v>
      </c>
      <c r="U211" t="e">
        <f t="shared" si="39"/>
        <v>#REF!</v>
      </c>
      <c r="V211" t="e">
        <f t="shared" si="40"/>
        <v>#REF!</v>
      </c>
      <c r="X211" t="e">
        <f t="shared" si="41"/>
        <v>#N/A</v>
      </c>
      <c r="Y211" t="str" cm="1">
        <f t="array" ref="Y211">IFERROR(INDEX($T$6:$T$305,MATCH(1,COUNTIF($Y$5:Y210,$T$6:$T$305)+($T$6:$T510&lt;&gt;"")*1,0)),"")</f>
        <v/>
      </c>
      <c r="Z211" t="e">
        <f t="shared" si="42"/>
        <v>#N/A</v>
      </c>
      <c r="AA211" t="e">
        <f t="shared" si="43"/>
        <v>#N/A</v>
      </c>
      <c r="AC211" t="str">
        <f>IF(Y211="","",VLOOKUP(Y211,Detaildaten!$F$8:$W$19,18,0))</f>
        <v/>
      </c>
      <c r="AD211" t="str">
        <f>IF(Y211="","",Leistungsübersicht!$D$9)</f>
        <v/>
      </c>
      <c r="AE211" t="str">
        <f>IF(Y211="","",IF(AD211=Optionen!$N$6,Optionen!$N$6,IF(AD211=Optionen!$N$5,Leistungsübersicht!$D$10,IF(AD211=Optionen!$N$4,Leistungsübersicht!$D$10))))</f>
        <v/>
      </c>
      <c r="AF211" t="str">
        <f>IF(Y211="","",IF(AD211=Optionen!$N$4,Leistungsübersicht!$D$11))</f>
        <v/>
      </c>
      <c r="AG211" s="19" t="str">
        <f>_xlfn.IFNA(INDEX(Verteilungsschlüssel!$B$5:$V$35,MATCH('Leistungsübersicht - WIP'!AC211,Verteilungsschlüssel!$B$5:$B$35,0),MATCH('Leistungsübersicht - WIP'!AE211,Verteilungsschlüssel!$B$5:$V$5,0)),"")</f>
        <v/>
      </c>
    </row>
    <row r="212" spans="2:33" x14ac:dyDescent="0.3">
      <c r="B212">
        <v>207</v>
      </c>
      <c r="C212" t="e">
        <f>IF(Detaildaten!#REF!="","",Detaildaten!#REF!)</f>
        <v>#REF!</v>
      </c>
      <c r="D212" t="e">
        <f>IF(Detaildaten!#REF!="","",Detaildaten!#REF!)</f>
        <v>#REF!</v>
      </c>
      <c r="E212" t="e">
        <f>IF(Detaildaten!#REF!="","",Detaildaten!#REF!)</f>
        <v>#REF!</v>
      </c>
      <c r="G212" t="e">
        <f>CONCATENATE(Detaildaten!#REF!," [",Detaildaten!#REF!,"] ")</f>
        <v>#REF!</v>
      </c>
      <c r="H212" t="e">
        <f>IF(Detaildaten!#REF!="","",Detaildaten!#REF!)</f>
        <v>#REF!</v>
      </c>
      <c r="I212" t="e">
        <f>Detaildaten!#REF!</f>
        <v>#REF!</v>
      </c>
      <c r="J212" t="e">
        <f>IF(Detaildaten!#REF!="","",Detaildaten!#REF!)</f>
        <v>#REF!</v>
      </c>
      <c r="L212" t="e">
        <f t="shared" si="33"/>
        <v>#REF!</v>
      </c>
      <c r="M212" t="e">
        <f t="shared" si="34"/>
        <v>#REF!</v>
      </c>
      <c r="N212" t="e">
        <f t="shared" si="35"/>
        <v>#REF!</v>
      </c>
      <c r="O212" t="e">
        <f t="shared" si="36"/>
        <v>#REF!</v>
      </c>
      <c r="Q212">
        <f>COUNTIFS(Optionen!$T$3:$T$8,Leistungsübersicht!$D$9,Optionen!$U$3:$U$8,'Leistungsübersicht - WIP'!E212)</f>
        <v>0</v>
      </c>
      <c r="S212" t="e">
        <f t="shared" si="37"/>
        <v>#REF!</v>
      </c>
      <c r="T212" t="e">
        <f t="shared" si="38"/>
        <v>#REF!</v>
      </c>
      <c r="U212" t="e">
        <f t="shared" si="39"/>
        <v>#REF!</v>
      </c>
      <c r="V212" t="e">
        <f t="shared" si="40"/>
        <v>#REF!</v>
      </c>
      <c r="X212" t="e">
        <f t="shared" si="41"/>
        <v>#N/A</v>
      </c>
      <c r="Y212" t="str" cm="1">
        <f t="array" ref="Y212">IFERROR(INDEX($T$6:$T$305,MATCH(1,COUNTIF($Y$5:Y211,$T$6:$T$305)+($T$6:$T511&lt;&gt;"")*1,0)),"")</f>
        <v/>
      </c>
      <c r="Z212" t="e">
        <f t="shared" si="42"/>
        <v>#N/A</v>
      </c>
      <c r="AA212" t="e">
        <f t="shared" si="43"/>
        <v>#N/A</v>
      </c>
      <c r="AC212" t="str">
        <f>IF(Y212="","",VLOOKUP(Y212,Detaildaten!$F$8:$W$19,18,0))</f>
        <v/>
      </c>
      <c r="AD212" t="str">
        <f>IF(Y212="","",Leistungsübersicht!$D$9)</f>
        <v/>
      </c>
      <c r="AE212" t="str">
        <f>IF(Y212="","",IF(AD212=Optionen!$N$6,Optionen!$N$6,IF(AD212=Optionen!$N$5,Leistungsübersicht!$D$10,IF(AD212=Optionen!$N$4,Leistungsübersicht!$D$10))))</f>
        <v/>
      </c>
      <c r="AF212" t="str">
        <f>IF(Y212="","",IF(AD212=Optionen!$N$4,Leistungsübersicht!$D$11))</f>
        <v/>
      </c>
      <c r="AG212" s="19" t="str">
        <f>_xlfn.IFNA(INDEX(Verteilungsschlüssel!$B$5:$V$35,MATCH('Leistungsübersicht - WIP'!AC212,Verteilungsschlüssel!$B$5:$B$35,0),MATCH('Leistungsübersicht - WIP'!AE212,Verteilungsschlüssel!$B$5:$V$5,0)),"")</f>
        <v/>
      </c>
    </row>
    <row r="213" spans="2:33" x14ac:dyDescent="0.3">
      <c r="B213">
        <v>208</v>
      </c>
      <c r="C213" t="e">
        <f>IF(Detaildaten!#REF!="","",Detaildaten!#REF!)</f>
        <v>#REF!</v>
      </c>
      <c r="D213" t="e">
        <f>IF(Detaildaten!#REF!="","",Detaildaten!#REF!)</f>
        <v>#REF!</v>
      </c>
      <c r="E213" t="e">
        <f>IF(Detaildaten!#REF!="","",Detaildaten!#REF!)</f>
        <v>#REF!</v>
      </c>
      <c r="G213" t="e">
        <f>CONCATENATE(Detaildaten!#REF!," [",Detaildaten!#REF!,"] ")</f>
        <v>#REF!</v>
      </c>
      <c r="H213" t="e">
        <f>IF(Detaildaten!#REF!="","",Detaildaten!#REF!)</f>
        <v>#REF!</v>
      </c>
      <c r="I213" t="e">
        <f>Detaildaten!#REF!</f>
        <v>#REF!</v>
      </c>
      <c r="J213" t="e">
        <f>IF(Detaildaten!#REF!="","",Detaildaten!#REF!)</f>
        <v>#REF!</v>
      </c>
      <c r="L213" t="e">
        <f t="shared" si="33"/>
        <v>#REF!</v>
      </c>
      <c r="M213" t="e">
        <f t="shared" si="34"/>
        <v>#REF!</v>
      </c>
      <c r="N213" t="e">
        <f t="shared" si="35"/>
        <v>#REF!</v>
      </c>
      <c r="O213" t="e">
        <f t="shared" si="36"/>
        <v>#REF!</v>
      </c>
      <c r="Q213">
        <f>COUNTIFS(Optionen!$T$3:$T$8,Leistungsübersicht!$D$9,Optionen!$U$3:$U$8,'Leistungsübersicht - WIP'!E213)</f>
        <v>0</v>
      </c>
      <c r="S213" t="e">
        <f t="shared" si="37"/>
        <v>#REF!</v>
      </c>
      <c r="T213" t="e">
        <f t="shared" si="38"/>
        <v>#REF!</v>
      </c>
      <c r="U213" t="e">
        <f t="shared" si="39"/>
        <v>#REF!</v>
      </c>
      <c r="V213" t="e">
        <f t="shared" si="40"/>
        <v>#REF!</v>
      </c>
      <c r="X213" t="e">
        <f t="shared" si="41"/>
        <v>#N/A</v>
      </c>
      <c r="Y213" t="str" cm="1">
        <f t="array" ref="Y213">IFERROR(INDEX($T$6:$T$305,MATCH(1,COUNTIF($Y$5:Y212,$T$6:$T$305)+($T$6:$T512&lt;&gt;"")*1,0)),"")</f>
        <v/>
      </c>
      <c r="Z213" t="e">
        <f t="shared" si="42"/>
        <v>#N/A</v>
      </c>
      <c r="AA213" t="e">
        <f t="shared" si="43"/>
        <v>#N/A</v>
      </c>
      <c r="AC213" t="str">
        <f>IF(Y213="","",VLOOKUP(Y213,Detaildaten!$F$8:$W$19,18,0))</f>
        <v/>
      </c>
      <c r="AD213" t="str">
        <f>IF(Y213="","",Leistungsübersicht!$D$9)</f>
        <v/>
      </c>
      <c r="AE213" t="str">
        <f>IF(Y213="","",IF(AD213=Optionen!$N$6,Optionen!$N$6,IF(AD213=Optionen!$N$5,Leistungsübersicht!$D$10,IF(AD213=Optionen!$N$4,Leistungsübersicht!$D$10))))</f>
        <v/>
      </c>
      <c r="AF213" t="str">
        <f>IF(Y213="","",IF(AD213=Optionen!$N$4,Leistungsübersicht!$D$11))</f>
        <v/>
      </c>
      <c r="AG213" s="19" t="str">
        <f>_xlfn.IFNA(INDEX(Verteilungsschlüssel!$B$5:$V$35,MATCH('Leistungsübersicht - WIP'!AC213,Verteilungsschlüssel!$B$5:$B$35,0),MATCH('Leistungsübersicht - WIP'!AE213,Verteilungsschlüssel!$B$5:$V$5,0)),"")</f>
        <v/>
      </c>
    </row>
    <row r="214" spans="2:33" x14ac:dyDescent="0.3">
      <c r="B214">
        <v>209</v>
      </c>
      <c r="C214" t="e">
        <f>IF(Detaildaten!#REF!="","",Detaildaten!#REF!)</f>
        <v>#REF!</v>
      </c>
      <c r="D214" t="e">
        <f>IF(Detaildaten!#REF!="","",Detaildaten!#REF!)</f>
        <v>#REF!</v>
      </c>
      <c r="E214" t="e">
        <f>IF(Detaildaten!#REF!="","",Detaildaten!#REF!)</f>
        <v>#REF!</v>
      </c>
      <c r="G214" t="e">
        <f>CONCATENATE(Detaildaten!#REF!," [",Detaildaten!#REF!,"] ")</f>
        <v>#REF!</v>
      </c>
      <c r="H214" t="e">
        <f>IF(Detaildaten!#REF!="","",Detaildaten!#REF!)</f>
        <v>#REF!</v>
      </c>
      <c r="I214" t="e">
        <f>Detaildaten!#REF!</f>
        <v>#REF!</v>
      </c>
      <c r="J214" t="e">
        <f>IF(Detaildaten!#REF!="","",Detaildaten!#REF!)</f>
        <v>#REF!</v>
      </c>
      <c r="L214" t="e">
        <f t="shared" si="33"/>
        <v>#REF!</v>
      </c>
      <c r="M214" t="e">
        <f t="shared" si="34"/>
        <v>#REF!</v>
      </c>
      <c r="N214" t="e">
        <f t="shared" si="35"/>
        <v>#REF!</v>
      </c>
      <c r="O214" t="e">
        <f t="shared" si="36"/>
        <v>#REF!</v>
      </c>
      <c r="Q214">
        <f>COUNTIFS(Optionen!$T$3:$T$8,Leistungsübersicht!$D$9,Optionen!$U$3:$U$8,'Leistungsübersicht - WIP'!E214)</f>
        <v>0</v>
      </c>
      <c r="S214" t="e">
        <f t="shared" si="37"/>
        <v>#REF!</v>
      </c>
      <c r="T214" t="e">
        <f t="shared" si="38"/>
        <v>#REF!</v>
      </c>
      <c r="U214" t="e">
        <f t="shared" si="39"/>
        <v>#REF!</v>
      </c>
      <c r="V214" t="e">
        <f t="shared" si="40"/>
        <v>#REF!</v>
      </c>
      <c r="X214" t="e">
        <f t="shared" si="41"/>
        <v>#N/A</v>
      </c>
      <c r="Y214" t="str" cm="1">
        <f t="array" ref="Y214">IFERROR(INDEX($T$6:$T$305,MATCH(1,COUNTIF($Y$5:Y213,$T$6:$T$305)+($T$6:$T513&lt;&gt;"")*1,0)),"")</f>
        <v/>
      </c>
      <c r="Z214" t="e">
        <f t="shared" si="42"/>
        <v>#N/A</v>
      </c>
      <c r="AA214" t="e">
        <f t="shared" si="43"/>
        <v>#N/A</v>
      </c>
      <c r="AC214" t="str">
        <f>IF(Y214="","",VLOOKUP(Y214,Detaildaten!$F$8:$W$19,18,0))</f>
        <v/>
      </c>
      <c r="AD214" t="str">
        <f>IF(Y214="","",Leistungsübersicht!$D$9)</f>
        <v/>
      </c>
      <c r="AE214" t="str">
        <f>IF(Y214="","",IF(AD214=Optionen!$N$6,Optionen!$N$6,IF(AD214=Optionen!$N$5,Leistungsübersicht!$D$10,IF(AD214=Optionen!$N$4,Leistungsübersicht!$D$10))))</f>
        <v/>
      </c>
      <c r="AF214" t="str">
        <f>IF(Y214="","",IF(AD214=Optionen!$N$4,Leistungsübersicht!$D$11))</f>
        <v/>
      </c>
      <c r="AG214" s="19" t="str">
        <f>_xlfn.IFNA(INDEX(Verteilungsschlüssel!$B$5:$V$35,MATCH('Leistungsübersicht - WIP'!AC214,Verteilungsschlüssel!$B$5:$B$35,0),MATCH('Leistungsübersicht - WIP'!AE214,Verteilungsschlüssel!$B$5:$V$5,0)),"")</f>
        <v/>
      </c>
    </row>
    <row r="215" spans="2:33" x14ac:dyDescent="0.3">
      <c r="B215">
        <v>210</v>
      </c>
      <c r="C215" t="e">
        <f>IF(Detaildaten!#REF!="","",Detaildaten!#REF!)</f>
        <v>#REF!</v>
      </c>
      <c r="D215" t="e">
        <f>IF(Detaildaten!#REF!="","",Detaildaten!#REF!)</f>
        <v>#REF!</v>
      </c>
      <c r="E215" t="e">
        <f>IF(Detaildaten!#REF!="","",Detaildaten!#REF!)</f>
        <v>#REF!</v>
      </c>
      <c r="G215" t="e">
        <f>CONCATENATE(Detaildaten!#REF!," [",Detaildaten!#REF!,"] ")</f>
        <v>#REF!</v>
      </c>
      <c r="H215" t="e">
        <f>IF(Detaildaten!#REF!="","",Detaildaten!#REF!)</f>
        <v>#REF!</v>
      </c>
      <c r="I215" t="e">
        <f>Detaildaten!#REF!</f>
        <v>#REF!</v>
      </c>
      <c r="J215" t="e">
        <f>IF(Detaildaten!#REF!="","",Detaildaten!#REF!)</f>
        <v>#REF!</v>
      </c>
      <c r="L215" t="e">
        <f t="shared" si="33"/>
        <v>#REF!</v>
      </c>
      <c r="M215" t="e">
        <f t="shared" si="34"/>
        <v>#REF!</v>
      </c>
      <c r="N215" t="e">
        <f t="shared" si="35"/>
        <v>#REF!</v>
      </c>
      <c r="O215" t="e">
        <f t="shared" si="36"/>
        <v>#REF!</v>
      </c>
      <c r="Q215">
        <f>COUNTIFS(Optionen!$T$3:$T$8,Leistungsübersicht!$D$9,Optionen!$U$3:$U$8,'Leistungsübersicht - WIP'!E215)</f>
        <v>0</v>
      </c>
      <c r="S215" t="e">
        <f t="shared" si="37"/>
        <v>#REF!</v>
      </c>
      <c r="T215" t="e">
        <f t="shared" si="38"/>
        <v>#REF!</v>
      </c>
      <c r="U215" t="e">
        <f t="shared" si="39"/>
        <v>#REF!</v>
      </c>
      <c r="V215" t="e">
        <f t="shared" si="40"/>
        <v>#REF!</v>
      </c>
      <c r="X215" t="e">
        <f t="shared" si="41"/>
        <v>#N/A</v>
      </c>
      <c r="Y215" t="str" cm="1">
        <f t="array" ref="Y215">IFERROR(INDEX($T$6:$T$305,MATCH(1,COUNTIF($Y$5:Y214,$T$6:$T$305)+($T$6:$T514&lt;&gt;"")*1,0)),"")</f>
        <v/>
      </c>
      <c r="Z215" t="e">
        <f t="shared" si="42"/>
        <v>#N/A</v>
      </c>
      <c r="AA215" t="e">
        <f t="shared" si="43"/>
        <v>#N/A</v>
      </c>
      <c r="AC215" t="str">
        <f>IF(Y215="","",VLOOKUP(Y215,Detaildaten!$F$8:$W$19,18,0))</f>
        <v/>
      </c>
      <c r="AD215" t="str">
        <f>IF(Y215="","",Leistungsübersicht!$D$9)</f>
        <v/>
      </c>
      <c r="AE215" t="str">
        <f>IF(Y215="","",IF(AD215=Optionen!$N$6,Optionen!$N$6,IF(AD215=Optionen!$N$5,Leistungsübersicht!$D$10,IF(AD215=Optionen!$N$4,Leistungsübersicht!$D$10))))</f>
        <v/>
      </c>
      <c r="AF215" t="str">
        <f>IF(Y215="","",IF(AD215=Optionen!$N$4,Leistungsübersicht!$D$11))</f>
        <v/>
      </c>
      <c r="AG215" s="19" t="str">
        <f>_xlfn.IFNA(INDEX(Verteilungsschlüssel!$B$5:$V$35,MATCH('Leistungsübersicht - WIP'!AC215,Verteilungsschlüssel!$B$5:$B$35,0),MATCH('Leistungsübersicht - WIP'!AE215,Verteilungsschlüssel!$B$5:$V$5,0)),"")</f>
        <v/>
      </c>
    </row>
    <row r="216" spans="2:33" x14ac:dyDescent="0.3">
      <c r="B216">
        <v>211</v>
      </c>
      <c r="C216" t="e">
        <f>IF(Detaildaten!#REF!="","",Detaildaten!#REF!)</f>
        <v>#REF!</v>
      </c>
      <c r="D216" t="e">
        <f>IF(Detaildaten!#REF!="","",Detaildaten!#REF!)</f>
        <v>#REF!</v>
      </c>
      <c r="E216" t="e">
        <f>IF(Detaildaten!#REF!="","",Detaildaten!#REF!)</f>
        <v>#REF!</v>
      </c>
      <c r="G216" t="e">
        <f>CONCATENATE(Detaildaten!#REF!," [",Detaildaten!#REF!,"] ")</f>
        <v>#REF!</v>
      </c>
      <c r="H216" t="e">
        <f>IF(Detaildaten!#REF!="","",Detaildaten!#REF!)</f>
        <v>#REF!</v>
      </c>
      <c r="I216" t="e">
        <f>Detaildaten!#REF!</f>
        <v>#REF!</v>
      </c>
      <c r="J216" t="e">
        <f>IF(Detaildaten!#REF!="","",Detaildaten!#REF!)</f>
        <v>#REF!</v>
      </c>
      <c r="L216" t="e">
        <f t="shared" si="33"/>
        <v>#REF!</v>
      </c>
      <c r="M216" t="e">
        <f t="shared" si="34"/>
        <v>#REF!</v>
      </c>
      <c r="N216" t="e">
        <f t="shared" si="35"/>
        <v>#REF!</v>
      </c>
      <c r="O216" t="e">
        <f t="shared" si="36"/>
        <v>#REF!</v>
      </c>
      <c r="Q216">
        <f>COUNTIFS(Optionen!$T$3:$T$8,Leistungsübersicht!$D$9,Optionen!$U$3:$U$8,'Leistungsübersicht - WIP'!E216)</f>
        <v>0</v>
      </c>
      <c r="S216" t="e">
        <f t="shared" si="37"/>
        <v>#REF!</v>
      </c>
      <c r="T216" t="e">
        <f t="shared" si="38"/>
        <v>#REF!</v>
      </c>
      <c r="U216" t="e">
        <f t="shared" si="39"/>
        <v>#REF!</v>
      </c>
      <c r="V216" t="e">
        <f t="shared" si="40"/>
        <v>#REF!</v>
      </c>
      <c r="X216" t="e">
        <f t="shared" si="41"/>
        <v>#N/A</v>
      </c>
      <c r="Y216" t="str" cm="1">
        <f t="array" ref="Y216">IFERROR(INDEX($T$6:$T$305,MATCH(1,COUNTIF($Y$5:Y215,$T$6:$T$305)+($T$6:$T515&lt;&gt;"")*1,0)),"")</f>
        <v/>
      </c>
      <c r="Z216" t="e">
        <f t="shared" si="42"/>
        <v>#N/A</v>
      </c>
      <c r="AA216" t="e">
        <f t="shared" si="43"/>
        <v>#N/A</v>
      </c>
      <c r="AC216" t="str">
        <f>IF(Y216="","",VLOOKUP(Y216,Detaildaten!$F$8:$W$19,18,0))</f>
        <v/>
      </c>
      <c r="AD216" t="str">
        <f>IF(Y216="","",Leistungsübersicht!$D$9)</f>
        <v/>
      </c>
      <c r="AE216" t="str">
        <f>IF(Y216="","",IF(AD216=Optionen!$N$6,Optionen!$N$6,IF(AD216=Optionen!$N$5,Leistungsübersicht!$D$10,IF(AD216=Optionen!$N$4,Leistungsübersicht!$D$10))))</f>
        <v/>
      </c>
      <c r="AF216" t="str">
        <f>IF(Y216="","",IF(AD216=Optionen!$N$4,Leistungsübersicht!$D$11))</f>
        <v/>
      </c>
      <c r="AG216" s="19" t="str">
        <f>_xlfn.IFNA(INDEX(Verteilungsschlüssel!$B$5:$V$35,MATCH('Leistungsübersicht - WIP'!AC216,Verteilungsschlüssel!$B$5:$B$35,0),MATCH('Leistungsübersicht - WIP'!AE216,Verteilungsschlüssel!$B$5:$V$5,0)),"")</f>
        <v/>
      </c>
    </row>
    <row r="217" spans="2:33" x14ac:dyDescent="0.3">
      <c r="B217">
        <v>212</v>
      </c>
      <c r="C217" t="e">
        <f>IF(Detaildaten!#REF!="","",Detaildaten!#REF!)</f>
        <v>#REF!</v>
      </c>
      <c r="D217" t="e">
        <f>IF(Detaildaten!#REF!="","",Detaildaten!#REF!)</f>
        <v>#REF!</v>
      </c>
      <c r="E217" t="e">
        <f>IF(Detaildaten!#REF!="","",Detaildaten!#REF!)</f>
        <v>#REF!</v>
      </c>
      <c r="G217" t="e">
        <f>CONCATENATE(Detaildaten!#REF!," [",Detaildaten!#REF!,"] ")</f>
        <v>#REF!</v>
      </c>
      <c r="H217" t="e">
        <f>IF(Detaildaten!#REF!="","",Detaildaten!#REF!)</f>
        <v>#REF!</v>
      </c>
      <c r="I217" t="e">
        <f>Detaildaten!#REF!</f>
        <v>#REF!</v>
      </c>
      <c r="J217" t="e">
        <f>IF(Detaildaten!#REF!="","",Detaildaten!#REF!)</f>
        <v>#REF!</v>
      </c>
      <c r="L217" t="e">
        <f t="shared" si="33"/>
        <v>#REF!</v>
      </c>
      <c r="M217" t="e">
        <f t="shared" si="34"/>
        <v>#REF!</v>
      </c>
      <c r="N217" t="e">
        <f t="shared" si="35"/>
        <v>#REF!</v>
      </c>
      <c r="O217" t="e">
        <f t="shared" si="36"/>
        <v>#REF!</v>
      </c>
      <c r="Q217">
        <f>COUNTIFS(Optionen!$T$3:$T$8,Leistungsübersicht!$D$9,Optionen!$U$3:$U$8,'Leistungsübersicht - WIP'!E217)</f>
        <v>0</v>
      </c>
      <c r="S217" t="e">
        <f t="shared" si="37"/>
        <v>#REF!</v>
      </c>
      <c r="T217" t="e">
        <f t="shared" si="38"/>
        <v>#REF!</v>
      </c>
      <c r="U217" t="e">
        <f t="shared" si="39"/>
        <v>#REF!</v>
      </c>
      <c r="V217" t="e">
        <f t="shared" si="40"/>
        <v>#REF!</v>
      </c>
      <c r="X217" t="e">
        <f t="shared" si="41"/>
        <v>#N/A</v>
      </c>
      <c r="Y217" t="str" cm="1">
        <f t="array" ref="Y217">IFERROR(INDEX($T$6:$T$305,MATCH(1,COUNTIF($Y$5:Y216,$T$6:$T$305)+($T$6:$T516&lt;&gt;"")*1,0)),"")</f>
        <v/>
      </c>
      <c r="Z217" t="e">
        <f t="shared" si="42"/>
        <v>#N/A</v>
      </c>
      <c r="AA217" t="e">
        <f t="shared" si="43"/>
        <v>#N/A</v>
      </c>
      <c r="AC217" t="str">
        <f>IF(Y217="","",VLOOKUP(Y217,Detaildaten!$F$8:$W$19,18,0))</f>
        <v/>
      </c>
      <c r="AD217" t="str">
        <f>IF(Y217="","",Leistungsübersicht!$D$9)</f>
        <v/>
      </c>
      <c r="AE217" t="str">
        <f>IF(Y217="","",IF(AD217=Optionen!$N$6,Optionen!$N$6,IF(AD217=Optionen!$N$5,Leistungsübersicht!$D$10,IF(AD217=Optionen!$N$4,Leistungsübersicht!$D$10))))</f>
        <v/>
      </c>
      <c r="AF217" t="str">
        <f>IF(Y217="","",IF(AD217=Optionen!$N$4,Leistungsübersicht!$D$11))</f>
        <v/>
      </c>
      <c r="AG217" s="19" t="str">
        <f>_xlfn.IFNA(INDEX(Verteilungsschlüssel!$B$5:$V$35,MATCH('Leistungsübersicht - WIP'!AC217,Verteilungsschlüssel!$B$5:$B$35,0),MATCH('Leistungsübersicht - WIP'!AE217,Verteilungsschlüssel!$B$5:$V$5,0)),"")</f>
        <v/>
      </c>
    </row>
    <row r="218" spans="2:33" x14ac:dyDescent="0.3">
      <c r="B218">
        <v>213</v>
      </c>
      <c r="C218" t="e">
        <f>IF(Detaildaten!#REF!="","",Detaildaten!#REF!)</f>
        <v>#REF!</v>
      </c>
      <c r="D218" t="e">
        <f>IF(Detaildaten!#REF!="","",Detaildaten!#REF!)</f>
        <v>#REF!</v>
      </c>
      <c r="E218" t="e">
        <f>IF(Detaildaten!#REF!="","",Detaildaten!#REF!)</f>
        <v>#REF!</v>
      </c>
      <c r="G218" t="e">
        <f>CONCATENATE(Detaildaten!#REF!," [",Detaildaten!#REF!,"] ")</f>
        <v>#REF!</v>
      </c>
      <c r="H218" t="e">
        <f>IF(Detaildaten!#REF!="","",Detaildaten!#REF!)</f>
        <v>#REF!</v>
      </c>
      <c r="I218" t="e">
        <f>Detaildaten!#REF!</f>
        <v>#REF!</v>
      </c>
      <c r="J218" t="e">
        <f>IF(Detaildaten!#REF!="","",Detaildaten!#REF!)</f>
        <v>#REF!</v>
      </c>
      <c r="L218" t="e">
        <f t="shared" si="33"/>
        <v>#REF!</v>
      </c>
      <c r="M218" t="e">
        <f t="shared" si="34"/>
        <v>#REF!</v>
      </c>
      <c r="N218" t="e">
        <f t="shared" si="35"/>
        <v>#REF!</v>
      </c>
      <c r="O218" t="e">
        <f t="shared" si="36"/>
        <v>#REF!</v>
      </c>
      <c r="Q218">
        <f>COUNTIFS(Optionen!$T$3:$T$8,Leistungsübersicht!$D$9,Optionen!$U$3:$U$8,'Leistungsübersicht - WIP'!E218)</f>
        <v>0</v>
      </c>
      <c r="S218" t="e">
        <f t="shared" si="37"/>
        <v>#REF!</v>
      </c>
      <c r="T218" t="e">
        <f t="shared" si="38"/>
        <v>#REF!</v>
      </c>
      <c r="U218" t="e">
        <f t="shared" si="39"/>
        <v>#REF!</v>
      </c>
      <c r="V218" t="e">
        <f t="shared" si="40"/>
        <v>#REF!</v>
      </c>
      <c r="X218" t="e">
        <f t="shared" si="41"/>
        <v>#N/A</v>
      </c>
      <c r="Y218" t="str" cm="1">
        <f t="array" ref="Y218">IFERROR(INDEX($T$6:$T$305,MATCH(1,COUNTIF($Y$5:Y217,$T$6:$T$305)+($T$6:$T517&lt;&gt;"")*1,0)),"")</f>
        <v/>
      </c>
      <c r="Z218" t="e">
        <f t="shared" si="42"/>
        <v>#N/A</v>
      </c>
      <c r="AA218" t="e">
        <f t="shared" si="43"/>
        <v>#N/A</v>
      </c>
      <c r="AC218" t="str">
        <f>IF(Y218="","",VLOOKUP(Y218,Detaildaten!$F$8:$W$19,18,0))</f>
        <v/>
      </c>
      <c r="AD218" t="str">
        <f>IF(Y218="","",Leistungsübersicht!$D$9)</f>
        <v/>
      </c>
      <c r="AE218" t="str">
        <f>IF(Y218="","",IF(AD218=Optionen!$N$6,Optionen!$N$6,IF(AD218=Optionen!$N$5,Leistungsübersicht!$D$10,IF(AD218=Optionen!$N$4,Leistungsübersicht!$D$10))))</f>
        <v/>
      </c>
      <c r="AF218" t="str">
        <f>IF(Y218="","",IF(AD218=Optionen!$N$4,Leistungsübersicht!$D$11))</f>
        <v/>
      </c>
      <c r="AG218" s="19" t="str">
        <f>_xlfn.IFNA(INDEX(Verteilungsschlüssel!$B$5:$V$35,MATCH('Leistungsübersicht - WIP'!AC218,Verteilungsschlüssel!$B$5:$B$35,0),MATCH('Leistungsübersicht - WIP'!AE218,Verteilungsschlüssel!$B$5:$V$5,0)),"")</f>
        <v/>
      </c>
    </row>
    <row r="219" spans="2:33" x14ac:dyDescent="0.3">
      <c r="B219">
        <v>214</v>
      </c>
      <c r="C219" t="e">
        <f>IF(Detaildaten!#REF!="","",Detaildaten!#REF!)</f>
        <v>#REF!</v>
      </c>
      <c r="D219" t="e">
        <f>IF(Detaildaten!#REF!="","",Detaildaten!#REF!)</f>
        <v>#REF!</v>
      </c>
      <c r="E219" t="e">
        <f>IF(Detaildaten!#REF!="","",Detaildaten!#REF!)</f>
        <v>#REF!</v>
      </c>
      <c r="G219" t="e">
        <f>CONCATENATE(Detaildaten!#REF!," [",Detaildaten!#REF!,"] ")</f>
        <v>#REF!</v>
      </c>
      <c r="H219" t="e">
        <f>IF(Detaildaten!#REF!="","",Detaildaten!#REF!)</f>
        <v>#REF!</v>
      </c>
      <c r="I219" t="e">
        <f>Detaildaten!#REF!</f>
        <v>#REF!</v>
      </c>
      <c r="J219" t="e">
        <f>IF(Detaildaten!#REF!="","",Detaildaten!#REF!)</f>
        <v>#REF!</v>
      </c>
      <c r="L219" t="e">
        <f t="shared" si="33"/>
        <v>#REF!</v>
      </c>
      <c r="M219" t="e">
        <f t="shared" si="34"/>
        <v>#REF!</v>
      </c>
      <c r="N219" t="e">
        <f t="shared" si="35"/>
        <v>#REF!</v>
      </c>
      <c r="O219" t="e">
        <f t="shared" si="36"/>
        <v>#REF!</v>
      </c>
      <c r="Q219">
        <f>COUNTIFS(Optionen!$T$3:$T$8,Leistungsübersicht!$D$9,Optionen!$U$3:$U$8,'Leistungsübersicht - WIP'!E219)</f>
        <v>0</v>
      </c>
      <c r="S219" t="e">
        <f t="shared" si="37"/>
        <v>#REF!</v>
      </c>
      <c r="T219" t="e">
        <f t="shared" si="38"/>
        <v>#REF!</v>
      </c>
      <c r="U219" t="e">
        <f t="shared" si="39"/>
        <v>#REF!</v>
      </c>
      <c r="V219" t="e">
        <f t="shared" si="40"/>
        <v>#REF!</v>
      </c>
      <c r="X219" t="e">
        <f t="shared" si="41"/>
        <v>#N/A</v>
      </c>
      <c r="Y219" t="str" cm="1">
        <f t="array" ref="Y219">IFERROR(INDEX($T$6:$T$305,MATCH(1,COUNTIF($Y$5:Y218,$T$6:$T$305)+($T$6:$T518&lt;&gt;"")*1,0)),"")</f>
        <v/>
      </c>
      <c r="Z219" t="e">
        <f t="shared" si="42"/>
        <v>#N/A</v>
      </c>
      <c r="AA219" t="e">
        <f t="shared" si="43"/>
        <v>#N/A</v>
      </c>
      <c r="AC219" t="str">
        <f>IF(Y219="","",VLOOKUP(Y219,Detaildaten!$F$8:$W$19,18,0))</f>
        <v/>
      </c>
      <c r="AD219" t="str">
        <f>IF(Y219="","",Leistungsübersicht!$D$9)</f>
        <v/>
      </c>
      <c r="AE219" t="str">
        <f>IF(Y219="","",IF(AD219=Optionen!$N$6,Optionen!$N$6,IF(AD219=Optionen!$N$5,Leistungsübersicht!$D$10,IF(AD219=Optionen!$N$4,Leistungsübersicht!$D$10))))</f>
        <v/>
      </c>
      <c r="AF219" t="str">
        <f>IF(Y219="","",IF(AD219=Optionen!$N$4,Leistungsübersicht!$D$11))</f>
        <v/>
      </c>
      <c r="AG219" s="19" t="str">
        <f>_xlfn.IFNA(INDEX(Verteilungsschlüssel!$B$5:$V$35,MATCH('Leistungsübersicht - WIP'!AC219,Verteilungsschlüssel!$B$5:$B$35,0),MATCH('Leistungsübersicht - WIP'!AE219,Verteilungsschlüssel!$B$5:$V$5,0)),"")</f>
        <v/>
      </c>
    </row>
    <row r="220" spans="2:33" x14ac:dyDescent="0.3">
      <c r="B220">
        <v>215</v>
      </c>
      <c r="C220" t="e">
        <f>IF(Detaildaten!#REF!="","",Detaildaten!#REF!)</f>
        <v>#REF!</v>
      </c>
      <c r="D220" t="e">
        <f>IF(Detaildaten!#REF!="","",Detaildaten!#REF!)</f>
        <v>#REF!</v>
      </c>
      <c r="E220" t="e">
        <f>IF(Detaildaten!#REF!="","",Detaildaten!#REF!)</f>
        <v>#REF!</v>
      </c>
      <c r="G220" t="e">
        <f>CONCATENATE(Detaildaten!#REF!," [",Detaildaten!#REF!,"] ")</f>
        <v>#REF!</v>
      </c>
      <c r="H220" t="e">
        <f>IF(Detaildaten!#REF!="","",Detaildaten!#REF!)</f>
        <v>#REF!</v>
      </c>
      <c r="I220" t="e">
        <f>Detaildaten!#REF!</f>
        <v>#REF!</v>
      </c>
      <c r="J220" t="e">
        <f>IF(Detaildaten!#REF!="","",Detaildaten!#REF!)</f>
        <v>#REF!</v>
      </c>
      <c r="L220" t="e">
        <f t="shared" si="33"/>
        <v>#REF!</v>
      </c>
      <c r="M220" t="e">
        <f t="shared" si="34"/>
        <v>#REF!</v>
      </c>
      <c r="N220" t="e">
        <f t="shared" si="35"/>
        <v>#REF!</v>
      </c>
      <c r="O220" t="e">
        <f t="shared" si="36"/>
        <v>#REF!</v>
      </c>
      <c r="Q220">
        <f>COUNTIFS(Optionen!$T$3:$T$8,Leistungsübersicht!$D$9,Optionen!$U$3:$U$8,'Leistungsübersicht - WIP'!E220)</f>
        <v>0</v>
      </c>
      <c r="S220" t="e">
        <f t="shared" si="37"/>
        <v>#REF!</v>
      </c>
      <c r="T220" t="e">
        <f t="shared" si="38"/>
        <v>#REF!</v>
      </c>
      <c r="U220" t="e">
        <f t="shared" si="39"/>
        <v>#REF!</v>
      </c>
      <c r="V220" t="e">
        <f t="shared" si="40"/>
        <v>#REF!</v>
      </c>
      <c r="X220" t="e">
        <f t="shared" si="41"/>
        <v>#N/A</v>
      </c>
      <c r="Y220" t="str" cm="1">
        <f t="array" ref="Y220">IFERROR(INDEX($T$6:$T$305,MATCH(1,COUNTIF($Y$5:Y219,$T$6:$T$305)+($T$6:$T519&lt;&gt;"")*1,0)),"")</f>
        <v/>
      </c>
      <c r="Z220" t="e">
        <f t="shared" si="42"/>
        <v>#N/A</v>
      </c>
      <c r="AA220" t="e">
        <f t="shared" si="43"/>
        <v>#N/A</v>
      </c>
      <c r="AC220" t="str">
        <f>IF(Y220="","",VLOOKUP(Y220,Detaildaten!$F$8:$W$19,18,0))</f>
        <v/>
      </c>
      <c r="AD220" t="str">
        <f>IF(Y220="","",Leistungsübersicht!$D$9)</f>
        <v/>
      </c>
      <c r="AE220" t="str">
        <f>IF(Y220="","",IF(AD220=Optionen!$N$6,Optionen!$N$6,IF(AD220=Optionen!$N$5,Leistungsübersicht!$D$10,IF(AD220=Optionen!$N$4,Leistungsübersicht!$D$10))))</f>
        <v/>
      </c>
      <c r="AF220" t="str">
        <f>IF(Y220="","",IF(AD220=Optionen!$N$4,Leistungsübersicht!$D$11))</f>
        <v/>
      </c>
      <c r="AG220" s="19" t="str">
        <f>_xlfn.IFNA(INDEX(Verteilungsschlüssel!$B$5:$V$35,MATCH('Leistungsübersicht - WIP'!AC220,Verteilungsschlüssel!$B$5:$B$35,0),MATCH('Leistungsübersicht - WIP'!AE220,Verteilungsschlüssel!$B$5:$V$5,0)),"")</f>
        <v/>
      </c>
    </row>
    <row r="221" spans="2:33" x14ac:dyDescent="0.3">
      <c r="B221">
        <v>216</v>
      </c>
      <c r="C221" t="e">
        <f>IF(Detaildaten!#REF!="","",Detaildaten!#REF!)</f>
        <v>#REF!</v>
      </c>
      <c r="D221" t="e">
        <f>IF(Detaildaten!#REF!="","",Detaildaten!#REF!)</f>
        <v>#REF!</v>
      </c>
      <c r="E221" t="e">
        <f>IF(Detaildaten!#REF!="","",Detaildaten!#REF!)</f>
        <v>#REF!</v>
      </c>
      <c r="G221" t="e">
        <f>CONCATENATE(Detaildaten!#REF!," [",Detaildaten!#REF!,"] ")</f>
        <v>#REF!</v>
      </c>
      <c r="H221" t="e">
        <f>IF(Detaildaten!#REF!="","",Detaildaten!#REF!)</f>
        <v>#REF!</v>
      </c>
      <c r="I221" t="e">
        <f>Detaildaten!#REF!</f>
        <v>#REF!</v>
      </c>
      <c r="J221" t="e">
        <f>IF(Detaildaten!#REF!="","",Detaildaten!#REF!)</f>
        <v>#REF!</v>
      </c>
      <c r="L221" t="e">
        <f t="shared" si="33"/>
        <v>#REF!</v>
      </c>
      <c r="M221" t="e">
        <f t="shared" si="34"/>
        <v>#REF!</v>
      </c>
      <c r="N221" t="e">
        <f t="shared" si="35"/>
        <v>#REF!</v>
      </c>
      <c r="O221" t="e">
        <f t="shared" si="36"/>
        <v>#REF!</v>
      </c>
      <c r="Q221">
        <f>COUNTIFS(Optionen!$T$3:$T$8,Leistungsübersicht!$D$9,Optionen!$U$3:$U$8,'Leistungsübersicht - WIP'!E221)</f>
        <v>0</v>
      </c>
      <c r="S221" t="e">
        <f t="shared" si="37"/>
        <v>#REF!</v>
      </c>
      <c r="T221" t="e">
        <f t="shared" si="38"/>
        <v>#REF!</v>
      </c>
      <c r="U221" t="e">
        <f t="shared" si="39"/>
        <v>#REF!</v>
      </c>
      <c r="V221" t="e">
        <f t="shared" si="40"/>
        <v>#REF!</v>
      </c>
      <c r="X221" t="e">
        <f t="shared" si="41"/>
        <v>#N/A</v>
      </c>
      <c r="Y221" t="str" cm="1">
        <f t="array" ref="Y221">IFERROR(INDEX($T$6:$T$305,MATCH(1,COUNTIF($Y$5:Y220,$T$6:$T$305)+($T$6:$T520&lt;&gt;"")*1,0)),"")</f>
        <v/>
      </c>
      <c r="Z221" t="e">
        <f t="shared" si="42"/>
        <v>#N/A</v>
      </c>
      <c r="AA221" t="e">
        <f t="shared" si="43"/>
        <v>#N/A</v>
      </c>
      <c r="AC221" t="str">
        <f>IF(Y221="","",VLOOKUP(Y221,Detaildaten!$F$8:$W$19,18,0))</f>
        <v/>
      </c>
      <c r="AD221" t="str">
        <f>IF(Y221="","",Leistungsübersicht!$D$9)</f>
        <v/>
      </c>
      <c r="AE221" t="str">
        <f>IF(Y221="","",IF(AD221=Optionen!$N$6,Optionen!$N$6,IF(AD221=Optionen!$N$5,Leistungsübersicht!$D$10,IF(AD221=Optionen!$N$4,Leistungsübersicht!$D$10))))</f>
        <v/>
      </c>
      <c r="AF221" t="str">
        <f>IF(Y221="","",IF(AD221=Optionen!$N$4,Leistungsübersicht!$D$11))</f>
        <v/>
      </c>
      <c r="AG221" s="19" t="str">
        <f>_xlfn.IFNA(INDEX(Verteilungsschlüssel!$B$5:$V$35,MATCH('Leistungsübersicht - WIP'!AC221,Verteilungsschlüssel!$B$5:$B$35,0),MATCH('Leistungsübersicht - WIP'!AE221,Verteilungsschlüssel!$B$5:$V$5,0)),"")</f>
        <v/>
      </c>
    </row>
    <row r="222" spans="2:33" x14ac:dyDescent="0.3">
      <c r="B222">
        <v>217</v>
      </c>
      <c r="C222" t="e">
        <f>IF(Detaildaten!#REF!="","",Detaildaten!#REF!)</f>
        <v>#REF!</v>
      </c>
      <c r="D222" t="e">
        <f>IF(Detaildaten!#REF!="","",Detaildaten!#REF!)</f>
        <v>#REF!</v>
      </c>
      <c r="E222" t="e">
        <f>IF(Detaildaten!#REF!="","",Detaildaten!#REF!)</f>
        <v>#REF!</v>
      </c>
      <c r="G222" t="e">
        <f>CONCATENATE(Detaildaten!#REF!," [",Detaildaten!#REF!,"] ")</f>
        <v>#REF!</v>
      </c>
      <c r="H222" t="e">
        <f>IF(Detaildaten!#REF!="","",Detaildaten!#REF!)</f>
        <v>#REF!</v>
      </c>
      <c r="I222" t="e">
        <f>Detaildaten!#REF!</f>
        <v>#REF!</v>
      </c>
      <c r="J222" t="e">
        <f>IF(Detaildaten!#REF!="","",Detaildaten!#REF!)</f>
        <v>#REF!</v>
      </c>
      <c r="L222" t="e">
        <f t="shared" si="33"/>
        <v>#REF!</v>
      </c>
      <c r="M222" t="e">
        <f t="shared" si="34"/>
        <v>#REF!</v>
      </c>
      <c r="N222" t="e">
        <f t="shared" si="35"/>
        <v>#REF!</v>
      </c>
      <c r="O222" t="e">
        <f t="shared" si="36"/>
        <v>#REF!</v>
      </c>
      <c r="Q222">
        <f>COUNTIFS(Optionen!$T$3:$T$8,Leistungsübersicht!$D$9,Optionen!$U$3:$U$8,'Leistungsübersicht - WIP'!E222)</f>
        <v>0</v>
      </c>
      <c r="S222" t="e">
        <f t="shared" si="37"/>
        <v>#REF!</v>
      </c>
      <c r="T222" t="e">
        <f t="shared" si="38"/>
        <v>#REF!</v>
      </c>
      <c r="U222" t="e">
        <f t="shared" si="39"/>
        <v>#REF!</v>
      </c>
      <c r="V222" t="e">
        <f t="shared" si="40"/>
        <v>#REF!</v>
      </c>
      <c r="X222" t="e">
        <f t="shared" si="41"/>
        <v>#N/A</v>
      </c>
      <c r="Y222" t="str" cm="1">
        <f t="array" ref="Y222">IFERROR(INDEX($T$6:$T$305,MATCH(1,COUNTIF($Y$5:Y221,$T$6:$T$305)+($T$6:$T521&lt;&gt;"")*1,0)),"")</f>
        <v/>
      </c>
      <c r="Z222" t="e">
        <f t="shared" si="42"/>
        <v>#N/A</v>
      </c>
      <c r="AA222" t="e">
        <f t="shared" si="43"/>
        <v>#N/A</v>
      </c>
      <c r="AC222" t="str">
        <f>IF(Y222="","",VLOOKUP(Y222,Detaildaten!$F$8:$W$19,18,0))</f>
        <v/>
      </c>
      <c r="AD222" t="str">
        <f>IF(Y222="","",Leistungsübersicht!$D$9)</f>
        <v/>
      </c>
      <c r="AE222" t="str">
        <f>IF(Y222="","",IF(AD222=Optionen!$N$6,Optionen!$N$6,IF(AD222=Optionen!$N$5,Leistungsübersicht!$D$10,IF(AD222=Optionen!$N$4,Leistungsübersicht!$D$10))))</f>
        <v/>
      </c>
      <c r="AF222" t="str">
        <f>IF(Y222="","",IF(AD222=Optionen!$N$4,Leistungsübersicht!$D$11))</f>
        <v/>
      </c>
      <c r="AG222" s="19" t="str">
        <f>_xlfn.IFNA(INDEX(Verteilungsschlüssel!$B$5:$V$35,MATCH('Leistungsübersicht - WIP'!AC222,Verteilungsschlüssel!$B$5:$B$35,0),MATCH('Leistungsübersicht - WIP'!AE222,Verteilungsschlüssel!$B$5:$V$5,0)),"")</f>
        <v/>
      </c>
    </row>
    <row r="223" spans="2:33" x14ac:dyDescent="0.3">
      <c r="B223">
        <v>218</v>
      </c>
      <c r="C223" t="e">
        <f>IF(Detaildaten!#REF!="","",Detaildaten!#REF!)</f>
        <v>#REF!</v>
      </c>
      <c r="D223" t="e">
        <f>IF(Detaildaten!#REF!="","",Detaildaten!#REF!)</f>
        <v>#REF!</v>
      </c>
      <c r="E223" t="e">
        <f>IF(Detaildaten!#REF!="","",Detaildaten!#REF!)</f>
        <v>#REF!</v>
      </c>
      <c r="G223" t="e">
        <f>CONCATENATE(Detaildaten!#REF!," [",Detaildaten!#REF!,"] ")</f>
        <v>#REF!</v>
      </c>
      <c r="H223" t="e">
        <f>IF(Detaildaten!#REF!="","",Detaildaten!#REF!)</f>
        <v>#REF!</v>
      </c>
      <c r="I223" t="e">
        <f>Detaildaten!#REF!</f>
        <v>#REF!</v>
      </c>
      <c r="J223" t="e">
        <f>IF(Detaildaten!#REF!="","",Detaildaten!#REF!)</f>
        <v>#REF!</v>
      </c>
      <c r="L223" t="e">
        <f t="shared" si="33"/>
        <v>#REF!</v>
      </c>
      <c r="M223" t="e">
        <f t="shared" si="34"/>
        <v>#REF!</v>
      </c>
      <c r="N223" t="e">
        <f t="shared" si="35"/>
        <v>#REF!</v>
      </c>
      <c r="O223" t="e">
        <f t="shared" si="36"/>
        <v>#REF!</v>
      </c>
      <c r="Q223">
        <f>COUNTIFS(Optionen!$T$3:$T$8,Leistungsübersicht!$D$9,Optionen!$U$3:$U$8,'Leistungsübersicht - WIP'!E223)</f>
        <v>0</v>
      </c>
      <c r="S223" t="e">
        <f t="shared" si="37"/>
        <v>#REF!</v>
      </c>
      <c r="T223" t="e">
        <f t="shared" si="38"/>
        <v>#REF!</v>
      </c>
      <c r="U223" t="e">
        <f t="shared" si="39"/>
        <v>#REF!</v>
      </c>
      <c r="V223" t="e">
        <f t="shared" si="40"/>
        <v>#REF!</v>
      </c>
      <c r="X223" t="e">
        <f t="shared" si="41"/>
        <v>#N/A</v>
      </c>
      <c r="Y223" t="str" cm="1">
        <f t="array" ref="Y223">IFERROR(INDEX($T$6:$T$305,MATCH(1,COUNTIF($Y$5:Y222,$T$6:$T$305)+($T$6:$T522&lt;&gt;"")*1,0)),"")</f>
        <v/>
      </c>
      <c r="Z223" t="e">
        <f t="shared" si="42"/>
        <v>#N/A</v>
      </c>
      <c r="AA223" t="e">
        <f t="shared" si="43"/>
        <v>#N/A</v>
      </c>
      <c r="AC223" t="str">
        <f>IF(Y223="","",VLOOKUP(Y223,Detaildaten!$F$8:$W$19,18,0))</f>
        <v/>
      </c>
      <c r="AD223" t="str">
        <f>IF(Y223="","",Leistungsübersicht!$D$9)</f>
        <v/>
      </c>
      <c r="AE223" t="str">
        <f>IF(Y223="","",IF(AD223=Optionen!$N$6,Optionen!$N$6,IF(AD223=Optionen!$N$5,Leistungsübersicht!$D$10,IF(AD223=Optionen!$N$4,Leistungsübersicht!$D$10))))</f>
        <v/>
      </c>
      <c r="AF223" t="str">
        <f>IF(Y223="","",IF(AD223=Optionen!$N$4,Leistungsübersicht!$D$11))</f>
        <v/>
      </c>
      <c r="AG223" s="19" t="str">
        <f>_xlfn.IFNA(INDEX(Verteilungsschlüssel!$B$5:$V$35,MATCH('Leistungsübersicht - WIP'!AC223,Verteilungsschlüssel!$B$5:$B$35,0),MATCH('Leistungsübersicht - WIP'!AE223,Verteilungsschlüssel!$B$5:$V$5,0)),"")</f>
        <v/>
      </c>
    </row>
    <row r="224" spans="2:33" x14ac:dyDescent="0.3">
      <c r="B224">
        <v>219</v>
      </c>
      <c r="C224" t="e">
        <f>IF(Detaildaten!#REF!="","",Detaildaten!#REF!)</f>
        <v>#REF!</v>
      </c>
      <c r="D224" t="e">
        <f>IF(Detaildaten!#REF!="","",Detaildaten!#REF!)</f>
        <v>#REF!</v>
      </c>
      <c r="E224" t="e">
        <f>IF(Detaildaten!#REF!="","",Detaildaten!#REF!)</f>
        <v>#REF!</v>
      </c>
      <c r="G224" t="e">
        <f>CONCATENATE(Detaildaten!#REF!," [",Detaildaten!#REF!,"] ")</f>
        <v>#REF!</v>
      </c>
      <c r="H224" t="e">
        <f>IF(Detaildaten!#REF!="","",Detaildaten!#REF!)</f>
        <v>#REF!</v>
      </c>
      <c r="I224" t="e">
        <f>Detaildaten!#REF!</f>
        <v>#REF!</v>
      </c>
      <c r="J224" t="e">
        <f>IF(Detaildaten!#REF!="","",Detaildaten!#REF!)</f>
        <v>#REF!</v>
      </c>
      <c r="L224" t="e">
        <f t="shared" si="33"/>
        <v>#REF!</v>
      </c>
      <c r="M224" t="e">
        <f t="shared" si="34"/>
        <v>#REF!</v>
      </c>
      <c r="N224" t="e">
        <f t="shared" si="35"/>
        <v>#REF!</v>
      </c>
      <c r="O224" t="e">
        <f t="shared" si="36"/>
        <v>#REF!</v>
      </c>
      <c r="Q224">
        <f>COUNTIFS(Optionen!$T$3:$T$8,Leistungsübersicht!$D$9,Optionen!$U$3:$U$8,'Leistungsübersicht - WIP'!E224)</f>
        <v>0</v>
      </c>
      <c r="S224" t="e">
        <f t="shared" si="37"/>
        <v>#REF!</v>
      </c>
      <c r="T224" t="e">
        <f t="shared" si="38"/>
        <v>#REF!</v>
      </c>
      <c r="U224" t="e">
        <f t="shared" si="39"/>
        <v>#REF!</v>
      </c>
      <c r="V224" t="e">
        <f t="shared" si="40"/>
        <v>#REF!</v>
      </c>
      <c r="X224" t="e">
        <f t="shared" si="41"/>
        <v>#N/A</v>
      </c>
      <c r="Y224" t="str" cm="1">
        <f t="array" ref="Y224">IFERROR(INDEX($T$6:$T$305,MATCH(1,COUNTIF($Y$5:Y223,$T$6:$T$305)+($T$6:$T523&lt;&gt;"")*1,0)),"")</f>
        <v/>
      </c>
      <c r="Z224" t="e">
        <f t="shared" si="42"/>
        <v>#N/A</v>
      </c>
      <c r="AA224" t="e">
        <f t="shared" si="43"/>
        <v>#N/A</v>
      </c>
      <c r="AC224" t="str">
        <f>IF(Y224="","",VLOOKUP(Y224,Detaildaten!$F$8:$W$19,18,0))</f>
        <v/>
      </c>
      <c r="AD224" t="str">
        <f>IF(Y224="","",Leistungsübersicht!$D$9)</f>
        <v/>
      </c>
      <c r="AE224" t="str">
        <f>IF(Y224="","",IF(AD224=Optionen!$N$6,Optionen!$N$6,IF(AD224=Optionen!$N$5,Leistungsübersicht!$D$10,IF(AD224=Optionen!$N$4,Leistungsübersicht!$D$10))))</f>
        <v/>
      </c>
      <c r="AF224" t="str">
        <f>IF(Y224="","",IF(AD224=Optionen!$N$4,Leistungsübersicht!$D$11))</f>
        <v/>
      </c>
      <c r="AG224" s="19" t="str">
        <f>_xlfn.IFNA(INDEX(Verteilungsschlüssel!$B$5:$V$35,MATCH('Leistungsübersicht - WIP'!AC224,Verteilungsschlüssel!$B$5:$B$35,0),MATCH('Leistungsübersicht - WIP'!AE224,Verteilungsschlüssel!$B$5:$V$5,0)),"")</f>
        <v/>
      </c>
    </row>
    <row r="225" spans="2:33" x14ac:dyDescent="0.3">
      <c r="B225">
        <v>220</v>
      </c>
      <c r="C225" t="e">
        <f>IF(Detaildaten!#REF!="","",Detaildaten!#REF!)</f>
        <v>#REF!</v>
      </c>
      <c r="D225" t="e">
        <f>IF(Detaildaten!#REF!="","",Detaildaten!#REF!)</f>
        <v>#REF!</v>
      </c>
      <c r="E225" t="e">
        <f>IF(Detaildaten!#REF!="","",Detaildaten!#REF!)</f>
        <v>#REF!</v>
      </c>
      <c r="G225" t="e">
        <f>CONCATENATE(Detaildaten!#REF!," [",Detaildaten!#REF!,"] ")</f>
        <v>#REF!</v>
      </c>
      <c r="H225" t="e">
        <f>IF(Detaildaten!#REF!="","",Detaildaten!#REF!)</f>
        <v>#REF!</v>
      </c>
      <c r="I225" t="e">
        <f>Detaildaten!#REF!</f>
        <v>#REF!</v>
      </c>
      <c r="J225" t="e">
        <f>IF(Detaildaten!#REF!="","",Detaildaten!#REF!)</f>
        <v>#REF!</v>
      </c>
      <c r="L225" t="e">
        <f t="shared" si="33"/>
        <v>#REF!</v>
      </c>
      <c r="M225" t="e">
        <f t="shared" si="34"/>
        <v>#REF!</v>
      </c>
      <c r="N225" t="e">
        <f t="shared" si="35"/>
        <v>#REF!</v>
      </c>
      <c r="O225" t="e">
        <f t="shared" si="36"/>
        <v>#REF!</v>
      </c>
      <c r="Q225">
        <f>COUNTIFS(Optionen!$T$3:$T$8,Leistungsübersicht!$D$9,Optionen!$U$3:$U$8,'Leistungsübersicht - WIP'!E225)</f>
        <v>0</v>
      </c>
      <c r="S225" t="e">
        <f t="shared" si="37"/>
        <v>#REF!</v>
      </c>
      <c r="T225" t="e">
        <f t="shared" si="38"/>
        <v>#REF!</v>
      </c>
      <c r="U225" t="e">
        <f t="shared" si="39"/>
        <v>#REF!</v>
      </c>
      <c r="V225" t="e">
        <f t="shared" si="40"/>
        <v>#REF!</v>
      </c>
      <c r="X225" t="e">
        <f t="shared" si="41"/>
        <v>#N/A</v>
      </c>
      <c r="Y225" t="str" cm="1">
        <f t="array" ref="Y225">IFERROR(INDEX($T$6:$T$305,MATCH(1,COUNTIF($Y$5:Y224,$T$6:$T$305)+($T$6:$T524&lt;&gt;"")*1,0)),"")</f>
        <v/>
      </c>
      <c r="Z225" t="e">
        <f t="shared" si="42"/>
        <v>#N/A</v>
      </c>
      <c r="AA225" t="e">
        <f t="shared" si="43"/>
        <v>#N/A</v>
      </c>
      <c r="AC225" t="str">
        <f>IF(Y225="","",VLOOKUP(Y225,Detaildaten!$F$8:$W$19,18,0))</f>
        <v/>
      </c>
      <c r="AD225" t="str">
        <f>IF(Y225="","",Leistungsübersicht!$D$9)</f>
        <v/>
      </c>
      <c r="AE225" t="str">
        <f>IF(Y225="","",IF(AD225=Optionen!$N$6,Optionen!$N$6,IF(AD225=Optionen!$N$5,Leistungsübersicht!$D$10,IF(AD225=Optionen!$N$4,Leistungsübersicht!$D$10))))</f>
        <v/>
      </c>
      <c r="AF225" t="str">
        <f>IF(Y225="","",IF(AD225=Optionen!$N$4,Leistungsübersicht!$D$11))</f>
        <v/>
      </c>
      <c r="AG225" s="19" t="str">
        <f>_xlfn.IFNA(INDEX(Verteilungsschlüssel!$B$5:$V$35,MATCH('Leistungsübersicht - WIP'!AC225,Verteilungsschlüssel!$B$5:$B$35,0),MATCH('Leistungsübersicht - WIP'!AE225,Verteilungsschlüssel!$B$5:$V$5,0)),"")</f>
        <v/>
      </c>
    </row>
    <row r="226" spans="2:33" x14ac:dyDescent="0.3">
      <c r="B226">
        <v>221</v>
      </c>
      <c r="C226" t="e">
        <f>IF(Detaildaten!#REF!="","",Detaildaten!#REF!)</f>
        <v>#REF!</v>
      </c>
      <c r="D226" t="e">
        <f>IF(Detaildaten!#REF!="","",Detaildaten!#REF!)</f>
        <v>#REF!</v>
      </c>
      <c r="E226" t="e">
        <f>IF(Detaildaten!#REF!="","",Detaildaten!#REF!)</f>
        <v>#REF!</v>
      </c>
      <c r="G226" t="e">
        <f>CONCATENATE(Detaildaten!#REF!," [",Detaildaten!#REF!,"] ")</f>
        <v>#REF!</v>
      </c>
      <c r="H226" t="e">
        <f>IF(Detaildaten!#REF!="","",Detaildaten!#REF!)</f>
        <v>#REF!</v>
      </c>
      <c r="I226" t="e">
        <f>Detaildaten!#REF!</f>
        <v>#REF!</v>
      </c>
      <c r="J226" t="e">
        <f>IF(Detaildaten!#REF!="","",Detaildaten!#REF!)</f>
        <v>#REF!</v>
      </c>
      <c r="L226" t="e">
        <f t="shared" si="33"/>
        <v>#REF!</v>
      </c>
      <c r="M226" t="e">
        <f t="shared" si="34"/>
        <v>#REF!</v>
      </c>
      <c r="N226" t="e">
        <f t="shared" si="35"/>
        <v>#REF!</v>
      </c>
      <c r="O226" t="e">
        <f t="shared" si="36"/>
        <v>#REF!</v>
      </c>
      <c r="Q226">
        <f>COUNTIFS(Optionen!$T$3:$T$8,Leistungsübersicht!$D$9,Optionen!$U$3:$U$8,'Leistungsübersicht - WIP'!E226)</f>
        <v>0</v>
      </c>
      <c r="S226" t="e">
        <f t="shared" si="37"/>
        <v>#REF!</v>
      </c>
      <c r="T226" t="e">
        <f t="shared" si="38"/>
        <v>#REF!</v>
      </c>
      <c r="U226" t="e">
        <f t="shared" si="39"/>
        <v>#REF!</v>
      </c>
      <c r="V226" t="e">
        <f t="shared" si="40"/>
        <v>#REF!</v>
      </c>
      <c r="X226" t="e">
        <f t="shared" si="41"/>
        <v>#N/A</v>
      </c>
      <c r="Y226" t="str" cm="1">
        <f t="array" ref="Y226">IFERROR(INDEX($T$6:$T$305,MATCH(1,COUNTIF($Y$5:Y225,$T$6:$T$305)+($T$6:$T525&lt;&gt;"")*1,0)),"")</f>
        <v/>
      </c>
      <c r="Z226" t="e">
        <f t="shared" si="42"/>
        <v>#N/A</v>
      </c>
      <c r="AA226" t="e">
        <f t="shared" si="43"/>
        <v>#N/A</v>
      </c>
      <c r="AC226" t="str">
        <f>IF(Y226="","",VLOOKUP(Y226,Detaildaten!$F$8:$W$19,18,0))</f>
        <v/>
      </c>
      <c r="AD226" t="str">
        <f>IF(Y226="","",Leistungsübersicht!$D$9)</f>
        <v/>
      </c>
      <c r="AE226" t="str">
        <f>IF(Y226="","",IF(AD226=Optionen!$N$6,Optionen!$N$6,IF(AD226=Optionen!$N$5,Leistungsübersicht!$D$10,IF(AD226=Optionen!$N$4,Leistungsübersicht!$D$10))))</f>
        <v/>
      </c>
      <c r="AF226" t="str">
        <f>IF(Y226="","",IF(AD226=Optionen!$N$4,Leistungsübersicht!$D$11))</f>
        <v/>
      </c>
      <c r="AG226" s="19" t="str">
        <f>_xlfn.IFNA(INDEX(Verteilungsschlüssel!$B$5:$V$35,MATCH('Leistungsübersicht - WIP'!AC226,Verteilungsschlüssel!$B$5:$B$35,0),MATCH('Leistungsübersicht - WIP'!AE226,Verteilungsschlüssel!$B$5:$V$5,0)),"")</f>
        <v/>
      </c>
    </row>
    <row r="227" spans="2:33" x14ac:dyDescent="0.3">
      <c r="B227">
        <v>222</v>
      </c>
      <c r="C227" t="e">
        <f>IF(Detaildaten!#REF!="","",Detaildaten!#REF!)</f>
        <v>#REF!</v>
      </c>
      <c r="D227" t="e">
        <f>IF(Detaildaten!#REF!="","",Detaildaten!#REF!)</f>
        <v>#REF!</v>
      </c>
      <c r="E227" t="e">
        <f>IF(Detaildaten!#REF!="","",Detaildaten!#REF!)</f>
        <v>#REF!</v>
      </c>
      <c r="G227" t="e">
        <f>CONCATENATE(Detaildaten!#REF!," [",Detaildaten!#REF!,"] ")</f>
        <v>#REF!</v>
      </c>
      <c r="H227" t="e">
        <f>IF(Detaildaten!#REF!="","",Detaildaten!#REF!)</f>
        <v>#REF!</v>
      </c>
      <c r="I227" t="e">
        <f>Detaildaten!#REF!</f>
        <v>#REF!</v>
      </c>
      <c r="J227" t="e">
        <f>IF(Detaildaten!#REF!="","",Detaildaten!#REF!)</f>
        <v>#REF!</v>
      </c>
      <c r="L227" t="e">
        <f t="shared" si="33"/>
        <v>#REF!</v>
      </c>
      <c r="M227" t="e">
        <f t="shared" si="34"/>
        <v>#REF!</v>
      </c>
      <c r="N227" t="e">
        <f t="shared" si="35"/>
        <v>#REF!</v>
      </c>
      <c r="O227" t="e">
        <f t="shared" si="36"/>
        <v>#REF!</v>
      </c>
      <c r="Q227">
        <f>COUNTIFS(Optionen!$T$3:$T$8,Leistungsübersicht!$D$9,Optionen!$U$3:$U$8,'Leistungsübersicht - WIP'!E227)</f>
        <v>0</v>
      </c>
      <c r="S227" t="e">
        <f t="shared" si="37"/>
        <v>#REF!</v>
      </c>
      <c r="T227" t="e">
        <f t="shared" si="38"/>
        <v>#REF!</v>
      </c>
      <c r="U227" t="e">
        <f t="shared" si="39"/>
        <v>#REF!</v>
      </c>
      <c r="V227" t="e">
        <f t="shared" si="40"/>
        <v>#REF!</v>
      </c>
      <c r="X227" t="e">
        <f t="shared" si="41"/>
        <v>#N/A</v>
      </c>
      <c r="Y227" t="str" cm="1">
        <f t="array" ref="Y227">IFERROR(INDEX($T$6:$T$305,MATCH(1,COUNTIF($Y$5:Y226,$T$6:$T$305)+($T$6:$T526&lt;&gt;"")*1,0)),"")</f>
        <v/>
      </c>
      <c r="Z227" t="e">
        <f t="shared" si="42"/>
        <v>#N/A</v>
      </c>
      <c r="AA227" t="e">
        <f t="shared" si="43"/>
        <v>#N/A</v>
      </c>
      <c r="AC227" t="str">
        <f>IF(Y227="","",VLOOKUP(Y227,Detaildaten!$F$8:$W$19,18,0))</f>
        <v/>
      </c>
      <c r="AD227" t="str">
        <f>IF(Y227="","",Leistungsübersicht!$D$9)</f>
        <v/>
      </c>
      <c r="AE227" t="str">
        <f>IF(Y227="","",IF(AD227=Optionen!$N$6,Optionen!$N$6,IF(AD227=Optionen!$N$5,Leistungsübersicht!$D$10,IF(AD227=Optionen!$N$4,Leistungsübersicht!$D$10))))</f>
        <v/>
      </c>
      <c r="AF227" t="str">
        <f>IF(Y227="","",IF(AD227=Optionen!$N$4,Leistungsübersicht!$D$11))</f>
        <v/>
      </c>
      <c r="AG227" s="19" t="str">
        <f>_xlfn.IFNA(INDEX(Verteilungsschlüssel!$B$5:$V$35,MATCH('Leistungsübersicht - WIP'!AC227,Verteilungsschlüssel!$B$5:$B$35,0),MATCH('Leistungsübersicht - WIP'!AE227,Verteilungsschlüssel!$B$5:$V$5,0)),"")</f>
        <v/>
      </c>
    </row>
    <row r="228" spans="2:33" x14ac:dyDescent="0.3">
      <c r="B228">
        <v>223</v>
      </c>
      <c r="C228" t="e">
        <f>IF(Detaildaten!#REF!="","",Detaildaten!#REF!)</f>
        <v>#REF!</v>
      </c>
      <c r="D228" t="e">
        <f>IF(Detaildaten!#REF!="","",Detaildaten!#REF!)</f>
        <v>#REF!</v>
      </c>
      <c r="E228" t="e">
        <f>IF(Detaildaten!#REF!="","",Detaildaten!#REF!)</f>
        <v>#REF!</v>
      </c>
      <c r="G228" t="e">
        <f>CONCATENATE(Detaildaten!#REF!," [",Detaildaten!#REF!,"] ")</f>
        <v>#REF!</v>
      </c>
      <c r="H228" t="e">
        <f>IF(Detaildaten!#REF!="","",Detaildaten!#REF!)</f>
        <v>#REF!</v>
      </c>
      <c r="I228" t="e">
        <f>Detaildaten!#REF!</f>
        <v>#REF!</v>
      </c>
      <c r="J228" t="e">
        <f>IF(Detaildaten!#REF!="","",Detaildaten!#REF!)</f>
        <v>#REF!</v>
      </c>
      <c r="L228" t="e">
        <f t="shared" si="33"/>
        <v>#REF!</v>
      </c>
      <c r="M228" t="e">
        <f t="shared" si="34"/>
        <v>#REF!</v>
      </c>
      <c r="N228" t="e">
        <f t="shared" si="35"/>
        <v>#REF!</v>
      </c>
      <c r="O228" t="e">
        <f t="shared" si="36"/>
        <v>#REF!</v>
      </c>
      <c r="Q228">
        <f>COUNTIFS(Optionen!$T$3:$T$8,Leistungsübersicht!$D$9,Optionen!$U$3:$U$8,'Leistungsübersicht - WIP'!E228)</f>
        <v>0</v>
      </c>
      <c r="S228" t="e">
        <f t="shared" si="37"/>
        <v>#REF!</v>
      </c>
      <c r="T228" t="e">
        <f t="shared" si="38"/>
        <v>#REF!</v>
      </c>
      <c r="U228" t="e">
        <f t="shared" si="39"/>
        <v>#REF!</v>
      </c>
      <c r="V228" t="e">
        <f t="shared" si="40"/>
        <v>#REF!</v>
      </c>
      <c r="X228" t="e">
        <f t="shared" si="41"/>
        <v>#N/A</v>
      </c>
      <c r="Y228" t="str" cm="1">
        <f t="array" ref="Y228">IFERROR(INDEX($T$6:$T$305,MATCH(1,COUNTIF($Y$5:Y227,$T$6:$T$305)+($T$6:$T527&lt;&gt;"")*1,0)),"")</f>
        <v/>
      </c>
      <c r="Z228" t="e">
        <f t="shared" si="42"/>
        <v>#N/A</v>
      </c>
      <c r="AA228" t="e">
        <f t="shared" si="43"/>
        <v>#N/A</v>
      </c>
      <c r="AC228" t="str">
        <f>IF(Y228="","",VLOOKUP(Y228,Detaildaten!$F$8:$W$19,18,0))</f>
        <v/>
      </c>
      <c r="AD228" t="str">
        <f>IF(Y228="","",Leistungsübersicht!$D$9)</f>
        <v/>
      </c>
      <c r="AE228" t="str">
        <f>IF(Y228="","",IF(AD228=Optionen!$N$6,Optionen!$N$6,IF(AD228=Optionen!$N$5,Leistungsübersicht!$D$10,IF(AD228=Optionen!$N$4,Leistungsübersicht!$D$10))))</f>
        <v/>
      </c>
      <c r="AF228" t="str">
        <f>IF(Y228="","",IF(AD228=Optionen!$N$4,Leistungsübersicht!$D$11))</f>
        <v/>
      </c>
      <c r="AG228" s="19" t="str">
        <f>_xlfn.IFNA(INDEX(Verteilungsschlüssel!$B$5:$V$35,MATCH('Leistungsübersicht - WIP'!AC228,Verteilungsschlüssel!$B$5:$B$35,0),MATCH('Leistungsübersicht - WIP'!AE228,Verteilungsschlüssel!$B$5:$V$5,0)),"")</f>
        <v/>
      </c>
    </row>
    <row r="229" spans="2:33" x14ac:dyDescent="0.3">
      <c r="B229">
        <v>224</v>
      </c>
      <c r="C229" t="e">
        <f>IF(Detaildaten!#REF!="","",Detaildaten!#REF!)</f>
        <v>#REF!</v>
      </c>
      <c r="D229" t="e">
        <f>IF(Detaildaten!#REF!="","",Detaildaten!#REF!)</f>
        <v>#REF!</v>
      </c>
      <c r="E229" t="e">
        <f>IF(Detaildaten!#REF!="","",Detaildaten!#REF!)</f>
        <v>#REF!</v>
      </c>
      <c r="G229" t="e">
        <f>CONCATENATE(Detaildaten!#REF!," [",Detaildaten!#REF!,"] ")</f>
        <v>#REF!</v>
      </c>
      <c r="H229" t="e">
        <f>IF(Detaildaten!#REF!="","",Detaildaten!#REF!)</f>
        <v>#REF!</v>
      </c>
      <c r="I229" t="e">
        <f>Detaildaten!#REF!</f>
        <v>#REF!</v>
      </c>
      <c r="J229" t="e">
        <f>IF(Detaildaten!#REF!="","",Detaildaten!#REF!)</f>
        <v>#REF!</v>
      </c>
      <c r="L229" t="e">
        <f t="shared" si="33"/>
        <v>#REF!</v>
      </c>
      <c r="M229" t="e">
        <f t="shared" si="34"/>
        <v>#REF!</v>
      </c>
      <c r="N229" t="e">
        <f t="shared" si="35"/>
        <v>#REF!</v>
      </c>
      <c r="O229" t="e">
        <f t="shared" si="36"/>
        <v>#REF!</v>
      </c>
      <c r="Q229">
        <f>COUNTIFS(Optionen!$T$3:$T$8,Leistungsübersicht!$D$9,Optionen!$U$3:$U$8,'Leistungsübersicht - WIP'!E229)</f>
        <v>0</v>
      </c>
      <c r="S229" t="e">
        <f t="shared" si="37"/>
        <v>#REF!</v>
      </c>
      <c r="T229" t="e">
        <f t="shared" si="38"/>
        <v>#REF!</v>
      </c>
      <c r="U229" t="e">
        <f t="shared" si="39"/>
        <v>#REF!</v>
      </c>
      <c r="V229" t="e">
        <f t="shared" si="40"/>
        <v>#REF!</v>
      </c>
      <c r="X229" t="e">
        <f t="shared" si="41"/>
        <v>#N/A</v>
      </c>
      <c r="Y229" t="str" cm="1">
        <f t="array" ref="Y229">IFERROR(INDEX($T$6:$T$305,MATCH(1,COUNTIF($Y$5:Y228,$T$6:$T$305)+($T$6:$T528&lt;&gt;"")*1,0)),"")</f>
        <v/>
      </c>
      <c r="Z229" t="e">
        <f t="shared" si="42"/>
        <v>#N/A</v>
      </c>
      <c r="AA229" t="e">
        <f t="shared" si="43"/>
        <v>#N/A</v>
      </c>
      <c r="AC229" t="str">
        <f>IF(Y229="","",VLOOKUP(Y229,Detaildaten!$F$8:$W$19,18,0))</f>
        <v/>
      </c>
      <c r="AD229" t="str">
        <f>IF(Y229="","",Leistungsübersicht!$D$9)</f>
        <v/>
      </c>
      <c r="AE229" t="str">
        <f>IF(Y229="","",IF(AD229=Optionen!$N$6,Optionen!$N$6,IF(AD229=Optionen!$N$5,Leistungsübersicht!$D$10,IF(AD229=Optionen!$N$4,Leistungsübersicht!$D$10))))</f>
        <v/>
      </c>
      <c r="AF229" t="str">
        <f>IF(Y229="","",IF(AD229=Optionen!$N$4,Leistungsübersicht!$D$11))</f>
        <v/>
      </c>
      <c r="AG229" s="19" t="str">
        <f>_xlfn.IFNA(INDEX(Verteilungsschlüssel!$B$5:$V$35,MATCH('Leistungsübersicht - WIP'!AC229,Verteilungsschlüssel!$B$5:$B$35,0),MATCH('Leistungsübersicht - WIP'!AE229,Verteilungsschlüssel!$B$5:$V$5,0)),"")</f>
        <v/>
      </c>
    </row>
    <row r="230" spans="2:33" x14ac:dyDescent="0.3">
      <c r="B230">
        <v>225</v>
      </c>
      <c r="C230" t="e">
        <f>IF(Detaildaten!#REF!="","",Detaildaten!#REF!)</f>
        <v>#REF!</v>
      </c>
      <c r="D230" t="e">
        <f>IF(Detaildaten!#REF!="","",Detaildaten!#REF!)</f>
        <v>#REF!</v>
      </c>
      <c r="E230" t="e">
        <f>IF(Detaildaten!#REF!="","",Detaildaten!#REF!)</f>
        <v>#REF!</v>
      </c>
      <c r="G230" t="e">
        <f>CONCATENATE(Detaildaten!#REF!," [",Detaildaten!#REF!,"] ")</f>
        <v>#REF!</v>
      </c>
      <c r="H230" t="e">
        <f>IF(Detaildaten!#REF!="","",Detaildaten!#REF!)</f>
        <v>#REF!</v>
      </c>
      <c r="I230" t="e">
        <f>Detaildaten!#REF!</f>
        <v>#REF!</v>
      </c>
      <c r="J230" t="e">
        <f>IF(Detaildaten!#REF!="","",Detaildaten!#REF!)</f>
        <v>#REF!</v>
      </c>
      <c r="L230" t="e">
        <f t="shared" si="33"/>
        <v>#REF!</v>
      </c>
      <c r="M230" t="e">
        <f t="shared" si="34"/>
        <v>#REF!</v>
      </c>
      <c r="N230" t="e">
        <f t="shared" si="35"/>
        <v>#REF!</v>
      </c>
      <c r="O230" t="e">
        <f t="shared" si="36"/>
        <v>#REF!</v>
      </c>
      <c r="Q230">
        <f>COUNTIFS(Optionen!$T$3:$T$8,Leistungsübersicht!$D$9,Optionen!$U$3:$U$8,'Leistungsübersicht - WIP'!E230)</f>
        <v>0</v>
      </c>
      <c r="S230" t="e">
        <f t="shared" si="37"/>
        <v>#REF!</v>
      </c>
      <c r="T230" t="e">
        <f t="shared" si="38"/>
        <v>#REF!</v>
      </c>
      <c r="U230" t="e">
        <f t="shared" si="39"/>
        <v>#REF!</v>
      </c>
      <c r="V230" t="e">
        <f t="shared" si="40"/>
        <v>#REF!</v>
      </c>
      <c r="X230" t="e">
        <f t="shared" si="41"/>
        <v>#N/A</v>
      </c>
      <c r="Y230" t="str" cm="1">
        <f t="array" ref="Y230">IFERROR(INDEX($T$6:$T$305,MATCH(1,COUNTIF($Y$5:Y229,$T$6:$T$305)+($T$6:$T529&lt;&gt;"")*1,0)),"")</f>
        <v/>
      </c>
      <c r="Z230" t="e">
        <f t="shared" si="42"/>
        <v>#N/A</v>
      </c>
      <c r="AA230" t="e">
        <f t="shared" si="43"/>
        <v>#N/A</v>
      </c>
      <c r="AC230" t="str">
        <f>IF(Y230="","",VLOOKUP(Y230,Detaildaten!$F$8:$W$19,18,0))</f>
        <v/>
      </c>
      <c r="AD230" t="str">
        <f>IF(Y230="","",Leistungsübersicht!$D$9)</f>
        <v/>
      </c>
      <c r="AE230" t="str">
        <f>IF(Y230="","",IF(AD230=Optionen!$N$6,Optionen!$N$6,IF(AD230=Optionen!$N$5,Leistungsübersicht!$D$10,IF(AD230=Optionen!$N$4,Leistungsübersicht!$D$10))))</f>
        <v/>
      </c>
      <c r="AF230" t="str">
        <f>IF(Y230="","",IF(AD230=Optionen!$N$4,Leistungsübersicht!$D$11))</f>
        <v/>
      </c>
      <c r="AG230" s="19" t="str">
        <f>_xlfn.IFNA(INDEX(Verteilungsschlüssel!$B$5:$V$35,MATCH('Leistungsübersicht - WIP'!AC230,Verteilungsschlüssel!$B$5:$B$35,0),MATCH('Leistungsübersicht - WIP'!AE230,Verteilungsschlüssel!$B$5:$V$5,0)),"")</f>
        <v/>
      </c>
    </row>
    <row r="231" spans="2:33" x14ac:dyDescent="0.3">
      <c r="B231">
        <v>226</v>
      </c>
      <c r="C231" t="e">
        <f>IF(Detaildaten!#REF!="","",Detaildaten!#REF!)</f>
        <v>#REF!</v>
      </c>
      <c r="D231" t="e">
        <f>IF(Detaildaten!#REF!="","",Detaildaten!#REF!)</f>
        <v>#REF!</v>
      </c>
      <c r="E231" t="e">
        <f>IF(Detaildaten!#REF!="","",Detaildaten!#REF!)</f>
        <v>#REF!</v>
      </c>
      <c r="G231" t="e">
        <f>CONCATENATE(Detaildaten!#REF!," [",Detaildaten!#REF!,"] ")</f>
        <v>#REF!</v>
      </c>
      <c r="H231" t="e">
        <f>IF(Detaildaten!#REF!="","",Detaildaten!#REF!)</f>
        <v>#REF!</v>
      </c>
      <c r="I231" t="e">
        <f>Detaildaten!#REF!</f>
        <v>#REF!</v>
      </c>
      <c r="J231" t="e">
        <f>IF(Detaildaten!#REF!="","",Detaildaten!#REF!)</f>
        <v>#REF!</v>
      </c>
      <c r="L231" t="e">
        <f t="shared" si="33"/>
        <v>#REF!</v>
      </c>
      <c r="M231" t="e">
        <f t="shared" si="34"/>
        <v>#REF!</v>
      </c>
      <c r="N231" t="e">
        <f t="shared" si="35"/>
        <v>#REF!</v>
      </c>
      <c r="O231" t="e">
        <f t="shared" si="36"/>
        <v>#REF!</v>
      </c>
      <c r="Q231">
        <f>COUNTIFS(Optionen!$T$3:$T$8,Leistungsübersicht!$D$9,Optionen!$U$3:$U$8,'Leistungsübersicht - WIP'!E231)</f>
        <v>0</v>
      </c>
      <c r="S231" t="e">
        <f t="shared" si="37"/>
        <v>#REF!</v>
      </c>
      <c r="T231" t="e">
        <f t="shared" si="38"/>
        <v>#REF!</v>
      </c>
      <c r="U231" t="e">
        <f t="shared" si="39"/>
        <v>#REF!</v>
      </c>
      <c r="V231" t="e">
        <f t="shared" si="40"/>
        <v>#REF!</v>
      </c>
      <c r="X231" t="e">
        <f t="shared" si="41"/>
        <v>#N/A</v>
      </c>
      <c r="Y231" t="str" cm="1">
        <f t="array" ref="Y231">IFERROR(INDEX($T$6:$T$305,MATCH(1,COUNTIF($Y$5:Y230,$T$6:$T$305)+($T$6:$T530&lt;&gt;"")*1,0)),"")</f>
        <v/>
      </c>
      <c r="Z231" t="e">
        <f t="shared" si="42"/>
        <v>#N/A</v>
      </c>
      <c r="AA231" t="e">
        <f t="shared" si="43"/>
        <v>#N/A</v>
      </c>
      <c r="AC231" t="str">
        <f>IF(Y231="","",VLOOKUP(Y231,Detaildaten!$F$8:$W$19,18,0))</f>
        <v/>
      </c>
      <c r="AD231" t="str">
        <f>IF(Y231="","",Leistungsübersicht!$D$9)</f>
        <v/>
      </c>
      <c r="AE231" t="str">
        <f>IF(Y231="","",IF(AD231=Optionen!$N$6,Optionen!$N$6,IF(AD231=Optionen!$N$5,Leistungsübersicht!$D$10,IF(AD231=Optionen!$N$4,Leistungsübersicht!$D$10))))</f>
        <v/>
      </c>
      <c r="AF231" t="str">
        <f>IF(Y231="","",IF(AD231=Optionen!$N$4,Leistungsübersicht!$D$11))</f>
        <v/>
      </c>
      <c r="AG231" s="19" t="str">
        <f>_xlfn.IFNA(INDEX(Verteilungsschlüssel!$B$5:$V$35,MATCH('Leistungsübersicht - WIP'!AC231,Verteilungsschlüssel!$B$5:$B$35,0),MATCH('Leistungsübersicht - WIP'!AE231,Verteilungsschlüssel!$B$5:$V$5,0)),"")</f>
        <v/>
      </c>
    </row>
    <row r="232" spans="2:33" x14ac:dyDescent="0.3">
      <c r="B232">
        <v>227</v>
      </c>
      <c r="C232" t="e">
        <f>IF(Detaildaten!#REF!="","",Detaildaten!#REF!)</f>
        <v>#REF!</v>
      </c>
      <c r="D232" t="e">
        <f>IF(Detaildaten!#REF!="","",Detaildaten!#REF!)</f>
        <v>#REF!</v>
      </c>
      <c r="E232" t="e">
        <f>IF(Detaildaten!#REF!="","",Detaildaten!#REF!)</f>
        <v>#REF!</v>
      </c>
      <c r="G232" t="e">
        <f>CONCATENATE(Detaildaten!#REF!," [",Detaildaten!#REF!,"] ")</f>
        <v>#REF!</v>
      </c>
      <c r="H232" t="e">
        <f>IF(Detaildaten!#REF!="","",Detaildaten!#REF!)</f>
        <v>#REF!</v>
      </c>
      <c r="I232" t="e">
        <f>Detaildaten!#REF!</f>
        <v>#REF!</v>
      </c>
      <c r="J232" t="e">
        <f>IF(Detaildaten!#REF!="","",Detaildaten!#REF!)</f>
        <v>#REF!</v>
      </c>
      <c r="L232" t="e">
        <f t="shared" si="33"/>
        <v>#REF!</v>
      </c>
      <c r="M232" t="e">
        <f t="shared" si="34"/>
        <v>#REF!</v>
      </c>
      <c r="N232" t="e">
        <f t="shared" si="35"/>
        <v>#REF!</v>
      </c>
      <c r="O232" t="e">
        <f t="shared" si="36"/>
        <v>#REF!</v>
      </c>
      <c r="Q232">
        <f>COUNTIFS(Optionen!$T$3:$T$8,Leistungsübersicht!$D$9,Optionen!$U$3:$U$8,'Leistungsübersicht - WIP'!E232)</f>
        <v>0</v>
      </c>
      <c r="S232" t="e">
        <f t="shared" si="37"/>
        <v>#REF!</v>
      </c>
      <c r="T232" t="e">
        <f t="shared" si="38"/>
        <v>#REF!</v>
      </c>
      <c r="U232" t="e">
        <f t="shared" si="39"/>
        <v>#REF!</v>
      </c>
      <c r="V232" t="e">
        <f t="shared" si="40"/>
        <v>#REF!</v>
      </c>
      <c r="X232" t="e">
        <f t="shared" si="41"/>
        <v>#N/A</v>
      </c>
      <c r="Y232" t="str" cm="1">
        <f t="array" ref="Y232">IFERROR(INDEX($T$6:$T$305,MATCH(1,COUNTIF($Y$5:Y231,$T$6:$T$305)+($T$6:$T531&lt;&gt;"")*1,0)),"")</f>
        <v/>
      </c>
      <c r="Z232" t="e">
        <f t="shared" si="42"/>
        <v>#N/A</v>
      </c>
      <c r="AA232" t="e">
        <f t="shared" si="43"/>
        <v>#N/A</v>
      </c>
      <c r="AC232" t="str">
        <f>IF(Y232="","",VLOOKUP(Y232,Detaildaten!$F$8:$W$19,18,0))</f>
        <v/>
      </c>
      <c r="AD232" t="str">
        <f>IF(Y232="","",Leistungsübersicht!$D$9)</f>
        <v/>
      </c>
      <c r="AE232" t="str">
        <f>IF(Y232="","",IF(AD232=Optionen!$N$6,Optionen!$N$6,IF(AD232=Optionen!$N$5,Leistungsübersicht!$D$10,IF(AD232=Optionen!$N$4,Leistungsübersicht!$D$10))))</f>
        <v/>
      </c>
      <c r="AF232" t="str">
        <f>IF(Y232="","",IF(AD232=Optionen!$N$4,Leistungsübersicht!$D$11))</f>
        <v/>
      </c>
      <c r="AG232" s="19" t="str">
        <f>_xlfn.IFNA(INDEX(Verteilungsschlüssel!$B$5:$V$35,MATCH('Leistungsübersicht - WIP'!AC232,Verteilungsschlüssel!$B$5:$B$35,0),MATCH('Leistungsübersicht - WIP'!AE232,Verteilungsschlüssel!$B$5:$V$5,0)),"")</f>
        <v/>
      </c>
    </row>
    <row r="233" spans="2:33" x14ac:dyDescent="0.3">
      <c r="B233">
        <v>228</v>
      </c>
      <c r="C233" t="e">
        <f>IF(Detaildaten!#REF!="","",Detaildaten!#REF!)</f>
        <v>#REF!</v>
      </c>
      <c r="D233" t="e">
        <f>IF(Detaildaten!#REF!="","",Detaildaten!#REF!)</f>
        <v>#REF!</v>
      </c>
      <c r="E233" t="e">
        <f>IF(Detaildaten!#REF!="","",Detaildaten!#REF!)</f>
        <v>#REF!</v>
      </c>
      <c r="G233" t="e">
        <f>CONCATENATE(Detaildaten!#REF!," [",Detaildaten!#REF!,"] ")</f>
        <v>#REF!</v>
      </c>
      <c r="H233" t="e">
        <f>IF(Detaildaten!#REF!="","",Detaildaten!#REF!)</f>
        <v>#REF!</v>
      </c>
      <c r="I233" t="e">
        <f>Detaildaten!#REF!</f>
        <v>#REF!</v>
      </c>
      <c r="J233" t="e">
        <f>IF(Detaildaten!#REF!="","",Detaildaten!#REF!)</f>
        <v>#REF!</v>
      </c>
      <c r="L233" t="e">
        <f t="shared" si="33"/>
        <v>#REF!</v>
      </c>
      <c r="M233" t="e">
        <f t="shared" si="34"/>
        <v>#REF!</v>
      </c>
      <c r="N233" t="e">
        <f t="shared" si="35"/>
        <v>#REF!</v>
      </c>
      <c r="O233" t="e">
        <f t="shared" si="36"/>
        <v>#REF!</v>
      </c>
      <c r="Q233">
        <f>COUNTIFS(Optionen!$T$3:$T$8,Leistungsübersicht!$D$9,Optionen!$U$3:$U$8,'Leistungsübersicht - WIP'!E233)</f>
        <v>0</v>
      </c>
      <c r="S233" t="e">
        <f t="shared" si="37"/>
        <v>#REF!</v>
      </c>
      <c r="T233" t="e">
        <f t="shared" si="38"/>
        <v>#REF!</v>
      </c>
      <c r="U233" t="e">
        <f t="shared" si="39"/>
        <v>#REF!</v>
      </c>
      <c r="V233" t="e">
        <f t="shared" si="40"/>
        <v>#REF!</v>
      </c>
      <c r="X233" t="e">
        <f t="shared" si="41"/>
        <v>#N/A</v>
      </c>
      <c r="Y233" t="str" cm="1">
        <f t="array" ref="Y233">IFERROR(INDEX($T$6:$T$305,MATCH(1,COUNTIF($Y$5:Y232,$T$6:$T$305)+($T$6:$T532&lt;&gt;"")*1,0)),"")</f>
        <v/>
      </c>
      <c r="Z233" t="e">
        <f t="shared" si="42"/>
        <v>#N/A</v>
      </c>
      <c r="AA233" t="e">
        <f t="shared" si="43"/>
        <v>#N/A</v>
      </c>
      <c r="AC233" t="str">
        <f>IF(Y233="","",VLOOKUP(Y233,Detaildaten!$F$8:$W$19,18,0))</f>
        <v/>
      </c>
      <c r="AD233" t="str">
        <f>IF(Y233="","",Leistungsübersicht!$D$9)</f>
        <v/>
      </c>
      <c r="AE233" t="str">
        <f>IF(Y233="","",IF(AD233=Optionen!$N$6,Optionen!$N$6,IF(AD233=Optionen!$N$5,Leistungsübersicht!$D$10,IF(AD233=Optionen!$N$4,Leistungsübersicht!$D$10))))</f>
        <v/>
      </c>
      <c r="AF233" t="str">
        <f>IF(Y233="","",IF(AD233=Optionen!$N$4,Leistungsübersicht!$D$11))</f>
        <v/>
      </c>
      <c r="AG233" s="19" t="str">
        <f>_xlfn.IFNA(INDEX(Verteilungsschlüssel!$B$5:$V$35,MATCH('Leistungsübersicht - WIP'!AC233,Verteilungsschlüssel!$B$5:$B$35,0),MATCH('Leistungsübersicht - WIP'!AE233,Verteilungsschlüssel!$B$5:$V$5,0)),"")</f>
        <v/>
      </c>
    </row>
    <row r="234" spans="2:33" x14ac:dyDescent="0.3">
      <c r="B234">
        <v>229</v>
      </c>
      <c r="C234" t="e">
        <f>IF(Detaildaten!#REF!="","",Detaildaten!#REF!)</f>
        <v>#REF!</v>
      </c>
      <c r="D234" t="e">
        <f>IF(Detaildaten!#REF!="","",Detaildaten!#REF!)</f>
        <v>#REF!</v>
      </c>
      <c r="E234" t="e">
        <f>IF(Detaildaten!#REF!="","",Detaildaten!#REF!)</f>
        <v>#REF!</v>
      </c>
      <c r="G234" t="e">
        <f>CONCATENATE(Detaildaten!#REF!," [",Detaildaten!#REF!,"] ")</f>
        <v>#REF!</v>
      </c>
      <c r="H234" t="e">
        <f>IF(Detaildaten!#REF!="","",Detaildaten!#REF!)</f>
        <v>#REF!</v>
      </c>
      <c r="I234" t="e">
        <f>Detaildaten!#REF!</f>
        <v>#REF!</v>
      </c>
      <c r="J234" t="e">
        <f>IF(Detaildaten!#REF!="","",Detaildaten!#REF!)</f>
        <v>#REF!</v>
      </c>
      <c r="L234" t="e">
        <f t="shared" si="33"/>
        <v>#REF!</v>
      </c>
      <c r="M234" t="e">
        <f t="shared" si="34"/>
        <v>#REF!</v>
      </c>
      <c r="N234" t="e">
        <f t="shared" si="35"/>
        <v>#REF!</v>
      </c>
      <c r="O234" t="e">
        <f t="shared" si="36"/>
        <v>#REF!</v>
      </c>
      <c r="Q234">
        <f>COUNTIFS(Optionen!$T$3:$T$8,Leistungsübersicht!$D$9,Optionen!$U$3:$U$8,'Leistungsübersicht - WIP'!E234)</f>
        <v>0</v>
      </c>
      <c r="S234" t="e">
        <f t="shared" si="37"/>
        <v>#REF!</v>
      </c>
      <c r="T234" t="e">
        <f t="shared" si="38"/>
        <v>#REF!</v>
      </c>
      <c r="U234" t="e">
        <f t="shared" si="39"/>
        <v>#REF!</v>
      </c>
      <c r="V234" t="e">
        <f t="shared" si="40"/>
        <v>#REF!</v>
      </c>
      <c r="X234" t="e">
        <f t="shared" si="41"/>
        <v>#N/A</v>
      </c>
      <c r="Y234" t="str" cm="1">
        <f t="array" ref="Y234">IFERROR(INDEX($T$6:$T$305,MATCH(1,COUNTIF($Y$5:Y233,$T$6:$T$305)+($T$6:$T533&lt;&gt;"")*1,0)),"")</f>
        <v/>
      </c>
      <c r="Z234" t="e">
        <f t="shared" si="42"/>
        <v>#N/A</v>
      </c>
      <c r="AA234" t="e">
        <f t="shared" si="43"/>
        <v>#N/A</v>
      </c>
      <c r="AC234" t="str">
        <f>IF(Y234="","",VLOOKUP(Y234,Detaildaten!$F$8:$W$19,18,0))</f>
        <v/>
      </c>
      <c r="AD234" t="str">
        <f>IF(Y234="","",Leistungsübersicht!$D$9)</f>
        <v/>
      </c>
      <c r="AE234" t="str">
        <f>IF(Y234="","",IF(AD234=Optionen!$N$6,Optionen!$N$6,IF(AD234=Optionen!$N$5,Leistungsübersicht!$D$10,IF(AD234=Optionen!$N$4,Leistungsübersicht!$D$10))))</f>
        <v/>
      </c>
      <c r="AF234" t="str">
        <f>IF(Y234="","",IF(AD234=Optionen!$N$4,Leistungsübersicht!$D$11))</f>
        <v/>
      </c>
      <c r="AG234" s="19" t="str">
        <f>_xlfn.IFNA(INDEX(Verteilungsschlüssel!$B$5:$V$35,MATCH('Leistungsübersicht - WIP'!AC234,Verteilungsschlüssel!$B$5:$B$35,0),MATCH('Leistungsübersicht - WIP'!AE234,Verteilungsschlüssel!$B$5:$V$5,0)),"")</f>
        <v/>
      </c>
    </row>
    <row r="235" spans="2:33" x14ac:dyDescent="0.3">
      <c r="B235">
        <v>230</v>
      </c>
      <c r="C235" t="e">
        <f>IF(Detaildaten!#REF!="","",Detaildaten!#REF!)</f>
        <v>#REF!</v>
      </c>
      <c r="D235" t="e">
        <f>IF(Detaildaten!#REF!="","",Detaildaten!#REF!)</f>
        <v>#REF!</v>
      </c>
      <c r="E235" t="e">
        <f>IF(Detaildaten!#REF!="","",Detaildaten!#REF!)</f>
        <v>#REF!</v>
      </c>
      <c r="G235" t="e">
        <f>CONCATENATE(Detaildaten!#REF!," [",Detaildaten!#REF!,"] ")</f>
        <v>#REF!</v>
      </c>
      <c r="H235" t="e">
        <f>IF(Detaildaten!#REF!="","",Detaildaten!#REF!)</f>
        <v>#REF!</v>
      </c>
      <c r="I235" t="e">
        <f>Detaildaten!#REF!</f>
        <v>#REF!</v>
      </c>
      <c r="J235" t="e">
        <f>IF(Detaildaten!#REF!="","",Detaildaten!#REF!)</f>
        <v>#REF!</v>
      </c>
      <c r="L235" t="e">
        <f t="shared" si="33"/>
        <v>#REF!</v>
      </c>
      <c r="M235" t="e">
        <f t="shared" si="34"/>
        <v>#REF!</v>
      </c>
      <c r="N235" t="e">
        <f t="shared" si="35"/>
        <v>#REF!</v>
      </c>
      <c r="O235" t="e">
        <f t="shared" si="36"/>
        <v>#REF!</v>
      </c>
      <c r="Q235">
        <f>COUNTIFS(Optionen!$T$3:$T$8,Leistungsübersicht!$D$9,Optionen!$U$3:$U$8,'Leistungsübersicht - WIP'!E235)</f>
        <v>0</v>
      </c>
      <c r="S235" t="e">
        <f t="shared" si="37"/>
        <v>#REF!</v>
      </c>
      <c r="T235" t="e">
        <f t="shared" si="38"/>
        <v>#REF!</v>
      </c>
      <c r="U235" t="e">
        <f t="shared" si="39"/>
        <v>#REF!</v>
      </c>
      <c r="V235" t="e">
        <f t="shared" si="40"/>
        <v>#REF!</v>
      </c>
      <c r="X235" t="e">
        <f t="shared" si="41"/>
        <v>#N/A</v>
      </c>
      <c r="Y235" t="str" cm="1">
        <f t="array" ref="Y235">IFERROR(INDEX($T$6:$T$305,MATCH(1,COUNTIF($Y$5:Y234,$T$6:$T$305)+($T$6:$T534&lt;&gt;"")*1,0)),"")</f>
        <v/>
      </c>
      <c r="Z235" t="e">
        <f t="shared" si="42"/>
        <v>#N/A</v>
      </c>
      <c r="AA235" t="e">
        <f t="shared" si="43"/>
        <v>#N/A</v>
      </c>
      <c r="AC235" t="str">
        <f>IF(Y235="","",VLOOKUP(Y235,Detaildaten!$F$8:$W$19,18,0))</f>
        <v/>
      </c>
      <c r="AD235" t="str">
        <f>IF(Y235="","",Leistungsübersicht!$D$9)</f>
        <v/>
      </c>
      <c r="AE235" t="str">
        <f>IF(Y235="","",IF(AD235=Optionen!$N$6,Optionen!$N$6,IF(AD235=Optionen!$N$5,Leistungsübersicht!$D$10,IF(AD235=Optionen!$N$4,Leistungsübersicht!$D$10))))</f>
        <v/>
      </c>
      <c r="AF235" t="str">
        <f>IF(Y235="","",IF(AD235=Optionen!$N$4,Leistungsübersicht!$D$11))</f>
        <v/>
      </c>
      <c r="AG235" s="19" t="str">
        <f>_xlfn.IFNA(INDEX(Verteilungsschlüssel!$B$5:$V$35,MATCH('Leistungsübersicht - WIP'!AC235,Verteilungsschlüssel!$B$5:$B$35,0),MATCH('Leistungsübersicht - WIP'!AE235,Verteilungsschlüssel!$B$5:$V$5,0)),"")</f>
        <v/>
      </c>
    </row>
    <row r="236" spans="2:33" x14ac:dyDescent="0.3">
      <c r="B236">
        <v>231</v>
      </c>
      <c r="C236" t="e">
        <f>IF(Detaildaten!#REF!="","",Detaildaten!#REF!)</f>
        <v>#REF!</v>
      </c>
      <c r="D236" t="e">
        <f>IF(Detaildaten!#REF!="","",Detaildaten!#REF!)</f>
        <v>#REF!</v>
      </c>
      <c r="E236" t="e">
        <f>IF(Detaildaten!#REF!="","",Detaildaten!#REF!)</f>
        <v>#REF!</v>
      </c>
      <c r="G236" t="e">
        <f>CONCATENATE(Detaildaten!#REF!," [",Detaildaten!#REF!,"] ")</f>
        <v>#REF!</v>
      </c>
      <c r="H236" t="e">
        <f>IF(Detaildaten!#REF!="","",Detaildaten!#REF!)</f>
        <v>#REF!</v>
      </c>
      <c r="I236" t="e">
        <f>Detaildaten!#REF!</f>
        <v>#REF!</v>
      </c>
      <c r="J236" t="e">
        <f>IF(Detaildaten!#REF!="","",Detaildaten!#REF!)</f>
        <v>#REF!</v>
      </c>
      <c r="L236" t="e">
        <f t="shared" si="33"/>
        <v>#REF!</v>
      </c>
      <c r="M236" t="e">
        <f t="shared" si="34"/>
        <v>#REF!</v>
      </c>
      <c r="N236" t="e">
        <f t="shared" si="35"/>
        <v>#REF!</v>
      </c>
      <c r="O236" t="e">
        <f t="shared" si="36"/>
        <v>#REF!</v>
      </c>
      <c r="Q236">
        <f>COUNTIFS(Optionen!$T$3:$T$8,Leistungsübersicht!$D$9,Optionen!$U$3:$U$8,'Leistungsübersicht - WIP'!E236)</f>
        <v>0</v>
      </c>
      <c r="S236" t="e">
        <f t="shared" si="37"/>
        <v>#REF!</v>
      </c>
      <c r="T236" t="e">
        <f t="shared" si="38"/>
        <v>#REF!</v>
      </c>
      <c r="U236" t="e">
        <f t="shared" si="39"/>
        <v>#REF!</v>
      </c>
      <c r="V236" t="e">
        <f t="shared" si="40"/>
        <v>#REF!</v>
      </c>
      <c r="X236" t="e">
        <f t="shared" si="41"/>
        <v>#N/A</v>
      </c>
      <c r="Y236" t="str" cm="1">
        <f t="array" ref="Y236">IFERROR(INDEX($T$6:$T$305,MATCH(1,COUNTIF($Y$5:Y235,$T$6:$T$305)+($T$6:$T535&lt;&gt;"")*1,0)),"")</f>
        <v/>
      </c>
      <c r="Z236" t="e">
        <f t="shared" si="42"/>
        <v>#N/A</v>
      </c>
      <c r="AA236" t="e">
        <f t="shared" si="43"/>
        <v>#N/A</v>
      </c>
      <c r="AC236" t="str">
        <f>IF(Y236="","",VLOOKUP(Y236,Detaildaten!$F$8:$W$19,18,0))</f>
        <v/>
      </c>
      <c r="AD236" t="str">
        <f>IF(Y236="","",Leistungsübersicht!$D$9)</f>
        <v/>
      </c>
      <c r="AE236" t="str">
        <f>IF(Y236="","",IF(AD236=Optionen!$N$6,Optionen!$N$6,IF(AD236=Optionen!$N$5,Leistungsübersicht!$D$10,IF(AD236=Optionen!$N$4,Leistungsübersicht!$D$10))))</f>
        <v/>
      </c>
      <c r="AF236" t="str">
        <f>IF(Y236="","",IF(AD236=Optionen!$N$4,Leistungsübersicht!$D$11))</f>
        <v/>
      </c>
      <c r="AG236" s="19" t="str">
        <f>_xlfn.IFNA(INDEX(Verteilungsschlüssel!$B$5:$V$35,MATCH('Leistungsübersicht - WIP'!AC236,Verteilungsschlüssel!$B$5:$B$35,0),MATCH('Leistungsübersicht - WIP'!AE236,Verteilungsschlüssel!$B$5:$V$5,0)),"")</f>
        <v/>
      </c>
    </row>
    <row r="237" spans="2:33" x14ac:dyDescent="0.3">
      <c r="B237">
        <v>232</v>
      </c>
      <c r="C237" t="e">
        <f>IF(Detaildaten!#REF!="","",Detaildaten!#REF!)</f>
        <v>#REF!</v>
      </c>
      <c r="D237" t="e">
        <f>IF(Detaildaten!#REF!="","",Detaildaten!#REF!)</f>
        <v>#REF!</v>
      </c>
      <c r="E237" t="e">
        <f>IF(Detaildaten!#REF!="","",Detaildaten!#REF!)</f>
        <v>#REF!</v>
      </c>
      <c r="G237" t="e">
        <f>CONCATENATE(Detaildaten!#REF!," [",Detaildaten!#REF!,"] ")</f>
        <v>#REF!</v>
      </c>
      <c r="H237" t="e">
        <f>IF(Detaildaten!#REF!="","",Detaildaten!#REF!)</f>
        <v>#REF!</v>
      </c>
      <c r="I237" t="e">
        <f>Detaildaten!#REF!</f>
        <v>#REF!</v>
      </c>
      <c r="J237" t="e">
        <f>IF(Detaildaten!#REF!="","",Detaildaten!#REF!)</f>
        <v>#REF!</v>
      </c>
      <c r="L237" t="e">
        <f t="shared" si="33"/>
        <v>#REF!</v>
      </c>
      <c r="M237" t="e">
        <f t="shared" si="34"/>
        <v>#REF!</v>
      </c>
      <c r="N237" t="e">
        <f t="shared" si="35"/>
        <v>#REF!</v>
      </c>
      <c r="O237" t="e">
        <f t="shared" si="36"/>
        <v>#REF!</v>
      </c>
      <c r="Q237">
        <f>COUNTIFS(Optionen!$T$3:$T$8,Leistungsübersicht!$D$9,Optionen!$U$3:$U$8,'Leistungsübersicht - WIP'!E237)</f>
        <v>0</v>
      </c>
      <c r="S237" t="e">
        <f t="shared" si="37"/>
        <v>#REF!</v>
      </c>
      <c r="T237" t="e">
        <f t="shared" si="38"/>
        <v>#REF!</v>
      </c>
      <c r="U237" t="e">
        <f t="shared" si="39"/>
        <v>#REF!</v>
      </c>
      <c r="V237" t="e">
        <f t="shared" si="40"/>
        <v>#REF!</v>
      </c>
      <c r="X237" t="e">
        <f t="shared" si="41"/>
        <v>#N/A</v>
      </c>
      <c r="Y237" t="str" cm="1">
        <f t="array" ref="Y237">IFERROR(INDEX($T$6:$T$305,MATCH(1,COUNTIF($Y$5:Y236,$T$6:$T$305)+($T$6:$T536&lt;&gt;"")*1,0)),"")</f>
        <v/>
      </c>
      <c r="Z237" t="e">
        <f t="shared" si="42"/>
        <v>#N/A</v>
      </c>
      <c r="AA237" t="e">
        <f t="shared" si="43"/>
        <v>#N/A</v>
      </c>
      <c r="AC237" t="str">
        <f>IF(Y237="","",VLOOKUP(Y237,Detaildaten!$F$8:$W$19,18,0))</f>
        <v/>
      </c>
      <c r="AD237" t="str">
        <f>IF(Y237="","",Leistungsübersicht!$D$9)</f>
        <v/>
      </c>
      <c r="AE237" t="str">
        <f>IF(Y237="","",IF(AD237=Optionen!$N$6,Optionen!$N$6,IF(AD237=Optionen!$N$5,Leistungsübersicht!$D$10,IF(AD237=Optionen!$N$4,Leistungsübersicht!$D$10))))</f>
        <v/>
      </c>
      <c r="AF237" t="str">
        <f>IF(Y237="","",IF(AD237=Optionen!$N$4,Leistungsübersicht!$D$11))</f>
        <v/>
      </c>
      <c r="AG237" s="19" t="str">
        <f>_xlfn.IFNA(INDEX(Verteilungsschlüssel!$B$5:$V$35,MATCH('Leistungsübersicht - WIP'!AC237,Verteilungsschlüssel!$B$5:$B$35,0),MATCH('Leistungsübersicht - WIP'!AE237,Verteilungsschlüssel!$B$5:$V$5,0)),"")</f>
        <v/>
      </c>
    </row>
    <row r="238" spans="2:33" x14ac:dyDescent="0.3">
      <c r="B238">
        <v>233</v>
      </c>
      <c r="C238" t="e">
        <f>IF(Detaildaten!#REF!="","",Detaildaten!#REF!)</f>
        <v>#REF!</v>
      </c>
      <c r="D238" t="e">
        <f>IF(Detaildaten!#REF!="","",Detaildaten!#REF!)</f>
        <v>#REF!</v>
      </c>
      <c r="E238" t="e">
        <f>IF(Detaildaten!#REF!="","",Detaildaten!#REF!)</f>
        <v>#REF!</v>
      </c>
      <c r="G238" t="e">
        <f>CONCATENATE(Detaildaten!#REF!," [",Detaildaten!#REF!,"] ")</f>
        <v>#REF!</v>
      </c>
      <c r="H238" t="e">
        <f>IF(Detaildaten!#REF!="","",Detaildaten!#REF!)</f>
        <v>#REF!</v>
      </c>
      <c r="I238" t="e">
        <f>Detaildaten!#REF!</f>
        <v>#REF!</v>
      </c>
      <c r="J238" t="e">
        <f>IF(Detaildaten!#REF!="","",Detaildaten!#REF!)</f>
        <v>#REF!</v>
      </c>
      <c r="L238" t="e">
        <f t="shared" si="33"/>
        <v>#REF!</v>
      </c>
      <c r="M238" t="e">
        <f t="shared" si="34"/>
        <v>#REF!</v>
      </c>
      <c r="N238" t="e">
        <f t="shared" si="35"/>
        <v>#REF!</v>
      </c>
      <c r="O238" t="e">
        <f t="shared" si="36"/>
        <v>#REF!</v>
      </c>
      <c r="Q238">
        <f>COUNTIFS(Optionen!$T$3:$T$8,Leistungsübersicht!$D$9,Optionen!$U$3:$U$8,'Leistungsübersicht - WIP'!E238)</f>
        <v>0</v>
      </c>
      <c r="S238" t="e">
        <f t="shared" si="37"/>
        <v>#REF!</v>
      </c>
      <c r="T238" t="e">
        <f t="shared" si="38"/>
        <v>#REF!</v>
      </c>
      <c r="U238" t="e">
        <f t="shared" si="39"/>
        <v>#REF!</v>
      </c>
      <c r="V238" t="e">
        <f t="shared" si="40"/>
        <v>#REF!</v>
      </c>
      <c r="X238" t="e">
        <f t="shared" si="41"/>
        <v>#N/A</v>
      </c>
      <c r="Y238" t="str" cm="1">
        <f t="array" ref="Y238">IFERROR(INDEX($T$6:$T$305,MATCH(1,COUNTIF($Y$5:Y237,$T$6:$T$305)+($T$6:$T537&lt;&gt;"")*1,0)),"")</f>
        <v/>
      </c>
      <c r="Z238" t="e">
        <f t="shared" si="42"/>
        <v>#N/A</v>
      </c>
      <c r="AA238" t="e">
        <f t="shared" si="43"/>
        <v>#N/A</v>
      </c>
      <c r="AC238" t="str">
        <f>IF(Y238="","",VLOOKUP(Y238,Detaildaten!$F$8:$W$19,18,0))</f>
        <v/>
      </c>
      <c r="AD238" t="str">
        <f>IF(Y238="","",Leistungsübersicht!$D$9)</f>
        <v/>
      </c>
      <c r="AE238" t="str">
        <f>IF(Y238="","",IF(AD238=Optionen!$N$6,Optionen!$N$6,IF(AD238=Optionen!$N$5,Leistungsübersicht!$D$10,IF(AD238=Optionen!$N$4,Leistungsübersicht!$D$10))))</f>
        <v/>
      </c>
      <c r="AF238" t="str">
        <f>IF(Y238="","",IF(AD238=Optionen!$N$4,Leistungsübersicht!$D$11))</f>
        <v/>
      </c>
      <c r="AG238" s="19" t="str">
        <f>_xlfn.IFNA(INDEX(Verteilungsschlüssel!$B$5:$V$35,MATCH('Leistungsübersicht - WIP'!AC238,Verteilungsschlüssel!$B$5:$B$35,0),MATCH('Leistungsübersicht - WIP'!AE238,Verteilungsschlüssel!$B$5:$V$5,0)),"")</f>
        <v/>
      </c>
    </row>
    <row r="239" spans="2:33" x14ac:dyDescent="0.3">
      <c r="B239">
        <v>234</v>
      </c>
      <c r="C239" t="e">
        <f>IF(Detaildaten!#REF!="","",Detaildaten!#REF!)</f>
        <v>#REF!</v>
      </c>
      <c r="D239" t="e">
        <f>IF(Detaildaten!#REF!="","",Detaildaten!#REF!)</f>
        <v>#REF!</v>
      </c>
      <c r="E239" t="e">
        <f>IF(Detaildaten!#REF!="","",Detaildaten!#REF!)</f>
        <v>#REF!</v>
      </c>
      <c r="G239" t="e">
        <f>CONCATENATE(Detaildaten!#REF!," [",Detaildaten!#REF!,"] ")</f>
        <v>#REF!</v>
      </c>
      <c r="H239" t="e">
        <f>IF(Detaildaten!#REF!="","",Detaildaten!#REF!)</f>
        <v>#REF!</v>
      </c>
      <c r="I239" t="e">
        <f>Detaildaten!#REF!</f>
        <v>#REF!</v>
      </c>
      <c r="J239" t="e">
        <f>IF(Detaildaten!#REF!="","",Detaildaten!#REF!)</f>
        <v>#REF!</v>
      </c>
      <c r="L239" t="e">
        <f t="shared" si="33"/>
        <v>#REF!</v>
      </c>
      <c r="M239" t="e">
        <f t="shared" si="34"/>
        <v>#REF!</v>
      </c>
      <c r="N239" t="e">
        <f t="shared" si="35"/>
        <v>#REF!</v>
      </c>
      <c r="O239" t="e">
        <f t="shared" si="36"/>
        <v>#REF!</v>
      </c>
      <c r="Q239">
        <f>COUNTIFS(Optionen!$T$3:$T$8,Leistungsübersicht!$D$9,Optionen!$U$3:$U$8,'Leistungsübersicht - WIP'!E239)</f>
        <v>0</v>
      </c>
      <c r="S239" t="e">
        <f t="shared" si="37"/>
        <v>#REF!</v>
      </c>
      <c r="T239" t="e">
        <f t="shared" si="38"/>
        <v>#REF!</v>
      </c>
      <c r="U239" t="e">
        <f t="shared" si="39"/>
        <v>#REF!</v>
      </c>
      <c r="V239" t="e">
        <f t="shared" si="40"/>
        <v>#REF!</v>
      </c>
      <c r="X239" t="e">
        <f t="shared" si="41"/>
        <v>#N/A</v>
      </c>
      <c r="Y239" t="str" cm="1">
        <f t="array" ref="Y239">IFERROR(INDEX($T$6:$T$305,MATCH(1,COUNTIF($Y$5:Y238,$T$6:$T$305)+($T$6:$T538&lt;&gt;"")*1,0)),"")</f>
        <v/>
      </c>
      <c r="Z239" t="e">
        <f t="shared" si="42"/>
        <v>#N/A</v>
      </c>
      <c r="AA239" t="e">
        <f t="shared" si="43"/>
        <v>#N/A</v>
      </c>
      <c r="AC239" t="str">
        <f>IF(Y239="","",VLOOKUP(Y239,Detaildaten!$F$8:$W$19,18,0))</f>
        <v/>
      </c>
      <c r="AD239" t="str">
        <f>IF(Y239="","",Leistungsübersicht!$D$9)</f>
        <v/>
      </c>
      <c r="AE239" t="str">
        <f>IF(Y239="","",IF(AD239=Optionen!$N$6,Optionen!$N$6,IF(AD239=Optionen!$N$5,Leistungsübersicht!$D$10,IF(AD239=Optionen!$N$4,Leistungsübersicht!$D$10))))</f>
        <v/>
      </c>
      <c r="AF239" t="str">
        <f>IF(Y239="","",IF(AD239=Optionen!$N$4,Leistungsübersicht!$D$11))</f>
        <v/>
      </c>
      <c r="AG239" s="19" t="str">
        <f>_xlfn.IFNA(INDEX(Verteilungsschlüssel!$B$5:$V$35,MATCH('Leistungsübersicht - WIP'!AC239,Verteilungsschlüssel!$B$5:$B$35,0),MATCH('Leistungsübersicht - WIP'!AE239,Verteilungsschlüssel!$B$5:$V$5,0)),"")</f>
        <v/>
      </c>
    </row>
    <row r="240" spans="2:33" x14ac:dyDescent="0.3">
      <c r="B240">
        <v>235</v>
      </c>
      <c r="C240" t="e">
        <f>IF(Detaildaten!#REF!="","",Detaildaten!#REF!)</f>
        <v>#REF!</v>
      </c>
      <c r="D240" t="e">
        <f>IF(Detaildaten!#REF!="","",Detaildaten!#REF!)</f>
        <v>#REF!</v>
      </c>
      <c r="E240" t="e">
        <f>IF(Detaildaten!#REF!="","",Detaildaten!#REF!)</f>
        <v>#REF!</v>
      </c>
      <c r="G240" t="e">
        <f>CONCATENATE(Detaildaten!#REF!," [",Detaildaten!#REF!,"] ")</f>
        <v>#REF!</v>
      </c>
      <c r="H240" t="e">
        <f>IF(Detaildaten!#REF!="","",Detaildaten!#REF!)</f>
        <v>#REF!</v>
      </c>
      <c r="I240" t="e">
        <f>Detaildaten!#REF!</f>
        <v>#REF!</v>
      </c>
      <c r="J240" t="e">
        <f>IF(Detaildaten!#REF!="","",Detaildaten!#REF!)</f>
        <v>#REF!</v>
      </c>
      <c r="L240" t="e">
        <f t="shared" si="33"/>
        <v>#REF!</v>
      </c>
      <c r="M240" t="e">
        <f t="shared" si="34"/>
        <v>#REF!</v>
      </c>
      <c r="N240" t="e">
        <f t="shared" si="35"/>
        <v>#REF!</v>
      </c>
      <c r="O240" t="e">
        <f t="shared" si="36"/>
        <v>#REF!</v>
      </c>
      <c r="Q240">
        <f>COUNTIFS(Optionen!$T$3:$T$8,Leistungsübersicht!$D$9,Optionen!$U$3:$U$8,'Leistungsübersicht - WIP'!E240)</f>
        <v>0</v>
      </c>
      <c r="S240" t="e">
        <f t="shared" si="37"/>
        <v>#REF!</v>
      </c>
      <c r="T240" t="e">
        <f t="shared" si="38"/>
        <v>#REF!</v>
      </c>
      <c r="U240" t="e">
        <f t="shared" si="39"/>
        <v>#REF!</v>
      </c>
      <c r="V240" t="e">
        <f t="shared" si="40"/>
        <v>#REF!</v>
      </c>
      <c r="X240" t="e">
        <f t="shared" si="41"/>
        <v>#N/A</v>
      </c>
      <c r="Y240" t="str" cm="1">
        <f t="array" ref="Y240">IFERROR(INDEX($T$6:$T$305,MATCH(1,COUNTIF($Y$5:Y239,$T$6:$T$305)+($T$6:$T539&lt;&gt;"")*1,0)),"")</f>
        <v/>
      </c>
      <c r="Z240" t="e">
        <f t="shared" si="42"/>
        <v>#N/A</v>
      </c>
      <c r="AA240" t="e">
        <f t="shared" si="43"/>
        <v>#N/A</v>
      </c>
      <c r="AC240" t="str">
        <f>IF(Y240="","",VLOOKUP(Y240,Detaildaten!$F$8:$W$19,18,0))</f>
        <v/>
      </c>
      <c r="AD240" t="str">
        <f>IF(Y240="","",Leistungsübersicht!$D$9)</f>
        <v/>
      </c>
      <c r="AE240" t="str">
        <f>IF(Y240="","",IF(AD240=Optionen!$N$6,Optionen!$N$6,IF(AD240=Optionen!$N$5,Leistungsübersicht!$D$10,IF(AD240=Optionen!$N$4,Leistungsübersicht!$D$10))))</f>
        <v/>
      </c>
      <c r="AF240" t="str">
        <f>IF(Y240="","",IF(AD240=Optionen!$N$4,Leistungsübersicht!$D$11))</f>
        <v/>
      </c>
      <c r="AG240" s="19" t="str">
        <f>_xlfn.IFNA(INDEX(Verteilungsschlüssel!$B$5:$V$35,MATCH('Leistungsübersicht - WIP'!AC240,Verteilungsschlüssel!$B$5:$B$35,0),MATCH('Leistungsübersicht - WIP'!AE240,Verteilungsschlüssel!$B$5:$V$5,0)),"")</f>
        <v/>
      </c>
    </row>
    <row r="241" spans="2:33" x14ac:dyDescent="0.3">
      <c r="B241">
        <v>236</v>
      </c>
      <c r="C241" t="e">
        <f>IF(Detaildaten!#REF!="","",Detaildaten!#REF!)</f>
        <v>#REF!</v>
      </c>
      <c r="D241" t="e">
        <f>IF(Detaildaten!#REF!="","",Detaildaten!#REF!)</f>
        <v>#REF!</v>
      </c>
      <c r="E241" t="e">
        <f>IF(Detaildaten!#REF!="","",Detaildaten!#REF!)</f>
        <v>#REF!</v>
      </c>
      <c r="G241" t="e">
        <f>CONCATENATE(Detaildaten!#REF!," [",Detaildaten!#REF!,"] ")</f>
        <v>#REF!</v>
      </c>
      <c r="H241" t="e">
        <f>IF(Detaildaten!#REF!="","",Detaildaten!#REF!)</f>
        <v>#REF!</v>
      </c>
      <c r="I241" t="e">
        <f>Detaildaten!#REF!</f>
        <v>#REF!</v>
      </c>
      <c r="J241" t="e">
        <f>IF(Detaildaten!#REF!="","",Detaildaten!#REF!)</f>
        <v>#REF!</v>
      </c>
      <c r="L241" t="e">
        <f t="shared" si="33"/>
        <v>#REF!</v>
      </c>
      <c r="M241" t="e">
        <f t="shared" si="34"/>
        <v>#REF!</v>
      </c>
      <c r="N241" t="e">
        <f t="shared" si="35"/>
        <v>#REF!</v>
      </c>
      <c r="O241" t="e">
        <f t="shared" si="36"/>
        <v>#REF!</v>
      </c>
      <c r="Q241">
        <f>COUNTIFS(Optionen!$T$3:$T$8,Leistungsübersicht!$D$9,Optionen!$U$3:$U$8,'Leistungsübersicht - WIP'!E241)</f>
        <v>0</v>
      </c>
      <c r="S241" t="e">
        <f t="shared" si="37"/>
        <v>#REF!</v>
      </c>
      <c r="T241" t="e">
        <f t="shared" si="38"/>
        <v>#REF!</v>
      </c>
      <c r="U241" t="e">
        <f t="shared" si="39"/>
        <v>#REF!</v>
      </c>
      <c r="V241" t="e">
        <f t="shared" si="40"/>
        <v>#REF!</v>
      </c>
      <c r="X241" t="e">
        <f t="shared" si="41"/>
        <v>#N/A</v>
      </c>
      <c r="Y241" t="str" cm="1">
        <f t="array" ref="Y241">IFERROR(INDEX($T$6:$T$305,MATCH(1,COUNTIF($Y$5:Y240,$T$6:$T$305)+($T$6:$T540&lt;&gt;"")*1,0)),"")</f>
        <v/>
      </c>
      <c r="Z241" t="e">
        <f t="shared" si="42"/>
        <v>#N/A</v>
      </c>
      <c r="AA241" t="e">
        <f t="shared" si="43"/>
        <v>#N/A</v>
      </c>
      <c r="AC241" t="str">
        <f>IF(Y241="","",VLOOKUP(Y241,Detaildaten!$F$8:$W$19,18,0))</f>
        <v/>
      </c>
      <c r="AD241" t="str">
        <f>IF(Y241="","",Leistungsübersicht!$D$9)</f>
        <v/>
      </c>
      <c r="AE241" t="str">
        <f>IF(Y241="","",IF(AD241=Optionen!$N$6,Optionen!$N$6,IF(AD241=Optionen!$N$5,Leistungsübersicht!$D$10,IF(AD241=Optionen!$N$4,Leistungsübersicht!$D$10))))</f>
        <v/>
      </c>
      <c r="AF241" t="str">
        <f>IF(Y241="","",IF(AD241=Optionen!$N$4,Leistungsübersicht!$D$11))</f>
        <v/>
      </c>
      <c r="AG241" s="19" t="str">
        <f>_xlfn.IFNA(INDEX(Verteilungsschlüssel!$B$5:$V$35,MATCH('Leistungsübersicht - WIP'!AC241,Verteilungsschlüssel!$B$5:$B$35,0),MATCH('Leistungsübersicht - WIP'!AE241,Verteilungsschlüssel!$B$5:$V$5,0)),"")</f>
        <v/>
      </c>
    </row>
    <row r="242" spans="2:33" x14ac:dyDescent="0.3">
      <c r="B242">
        <v>237</v>
      </c>
      <c r="C242" t="e">
        <f>IF(Detaildaten!#REF!="","",Detaildaten!#REF!)</f>
        <v>#REF!</v>
      </c>
      <c r="D242" t="e">
        <f>IF(Detaildaten!#REF!="","",Detaildaten!#REF!)</f>
        <v>#REF!</v>
      </c>
      <c r="E242" t="e">
        <f>IF(Detaildaten!#REF!="","",Detaildaten!#REF!)</f>
        <v>#REF!</v>
      </c>
      <c r="G242" t="e">
        <f>CONCATENATE(Detaildaten!#REF!," [",Detaildaten!#REF!,"] ")</f>
        <v>#REF!</v>
      </c>
      <c r="H242" t="e">
        <f>IF(Detaildaten!#REF!="","",Detaildaten!#REF!)</f>
        <v>#REF!</v>
      </c>
      <c r="I242" t="e">
        <f>Detaildaten!#REF!</f>
        <v>#REF!</v>
      </c>
      <c r="J242" t="e">
        <f>IF(Detaildaten!#REF!="","",Detaildaten!#REF!)</f>
        <v>#REF!</v>
      </c>
      <c r="L242" t="e">
        <f t="shared" si="33"/>
        <v>#REF!</v>
      </c>
      <c r="M242" t="e">
        <f t="shared" si="34"/>
        <v>#REF!</v>
      </c>
      <c r="N242" t="e">
        <f t="shared" si="35"/>
        <v>#REF!</v>
      </c>
      <c r="O242" t="e">
        <f t="shared" si="36"/>
        <v>#REF!</v>
      </c>
      <c r="Q242">
        <f>COUNTIFS(Optionen!$T$3:$T$8,Leistungsübersicht!$D$9,Optionen!$U$3:$U$8,'Leistungsübersicht - WIP'!E242)</f>
        <v>0</v>
      </c>
      <c r="S242" t="e">
        <f t="shared" si="37"/>
        <v>#REF!</v>
      </c>
      <c r="T242" t="e">
        <f t="shared" si="38"/>
        <v>#REF!</v>
      </c>
      <c r="U242" t="e">
        <f t="shared" si="39"/>
        <v>#REF!</v>
      </c>
      <c r="V242" t="e">
        <f t="shared" si="40"/>
        <v>#REF!</v>
      </c>
      <c r="X242" t="e">
        <f t="shared" si="41"/>
        <v>#N/A</v>
      </c>
      <c r="Y242" t="str" cm="1">
        <f t="array" ref="Y242">IFERROR(INDEX($T$6:$T$305,MATCH(1,COUNTIF($Y$5:Y241,$T$6:$T$305)+($T$6:$T541&lt;&gt;"")*1,0)),"")</f>
        <v/>
      </c>
      <c r="Z242" t="e">
        <f t="shared" si="42"/>
        <v>#N/A</v>
      </c>
      <c r="AA242" t="e">
        <f t="shared" si="43"/>
        <v>#N/A</v>
      </c>
      <c r="AC242" t="str">
        <f>IF(Y242="","",VLOOKUP(Y242,Detaildaten!$F$8:$W$19,18,0))</f>
        <v/>
      </c>
      <c r="AD242" t="str">
        <f>IF(Y242="","",Leistungsübersicht!$D$9)</f>
        <v/>
      </c>
      <c r="AE242" t="str">
        <f>IF(Y242="","",IF(AD242=Optionen!$N$6,Optionen!$N$6,IF(AD242=Optionen!$N$5,Leistungsübersicht!$D$10,IF(AD242=Optionen!$N$4,Leistungsübersicht!$D$10))))</f>
        <v/>
      </c>
      <c r="AF242" t="str">
        <f>IF(Y242="","",IF(AD242=Optionen!$N$4,Leistungsübersicht!$D$11))</f>
        <v/>
      </c>
      <c r="AG242" s="19" t="str">
        <f>_xlfn.IFNA(INDEX(Verteilungsschlüssel!$B$5:$V$35,MATCH('Leistungsübersicht - WIP'!AC242,Verteilungsschlüssel!$B$5:$B$35,0),MATCH('Leistungsübersicht - WIP'!AE242,Verteilungsschlüssel!$B$5:$V$5,0)),"")</f>
        <v/>
      </c>
    </row>
    <row r="243" spans="2:33" x14ac:dyDescent="0.3">
      <c r="B243">
        <v>238</v>
      </c>
      <c r="C243" t="e">
        <f>IF(Detaildaten!#REF!="","",Detaildaten!#REF!)</f>
        <v>#REF!</v>
      </c>
      <c r="D243" t="e">
        <f>IF(Detaildaten!#REF!="","",Detaildaten!#REF!)</f>
        <v>#REF!</v>
      </c>
      <c r="E243" t="e">
        <f>IF(Detaildaten!#REF!="","",Detaildaten!#REF!)</f>
        <v>#REF!</v>
      </c>
      <c r="G243" t="e">
        <f>CONCATENATE(Detaildaten!#REF!," [",Detaildaten!#REF!,"] ")</f>
        <v>#REF!</v>
      </c>
      <c r="H243" t="e">
        <f>IF(Detaildaten!#REF!="","",Detaildaten!#REF!)</f>
        <v>#REF!</v>
      </c>
      <c r="I243" t="e">
        <f>Detaildaten!#REF!</f>
        <v>#REF!</v>
      </c>
      <c r="J243" t="e">
        <f>IF(Detaildaten!#REF!="","",Detaildaten!#REF!)</f>
        <v>#REF!</v>
      </c>
      <c r="L243" t="e">
        <f t="shared" si="33"/>
        <v>#REF!</v>
      </c>
      <c r="M243" t="e">
        <f t="shared" si="34"/>
        <v>#REF!</v>
      </c>
      <c r="N243" t="e">
        <f t="shared" si="35"/>
        <v>#REF!</v>
      </c>
      <c r="O243" t="e">
        <f t="shared" si="36"/>
        <v>#REF!</v>
      </c>
      <c r="Q243">
        <f>COUNTIFS(Optionen!$T$3:$T$8,Leistungsübersicht!$D$9,Optionen!$U$3:$U$8,'Leistungsübersicht - WIP'!E243)</f>
        <v>0</v>
      </c>
      <c r="S243" t="e">
        <f t="shared" si="37"/>
        <v>#REF!</v>
      </c>
      <c r="T243" t="e">
        <f t="shared" si="38"/>
        <v>#REF!</v>
      </c>
      <c r="U243" t="e">
        <f t="shared" si="39"/>
        <v>#REF!</v>
      </c>
      <c r="V243" t="e">
        <f t="shared" si="40"/>
        <v>#REF!</v>
      </c>
      <c r="X243" t="e">
        <f t="shared" si="41"/>
        <v>#N/A</v>
      </c>
      <c r="Y243" t="str" cm="1">
        <f t="array" ref="Y243">IFERROR(INDEX($T$6:$T$305,MATCH(1,COUNTIF($Y$5:Y242,$T$6:$T$305)+($T$6:$T542&lt;&gt;"")*1,0)),"")</f>
        <v/>
      </c>
      <c r="Z243" t="e">
        <f t="shared" si="42"/>
        <v>#N/A</v>
      </c>
      <c r="AA243" t="e">
        <f t="shared" si="43"/>
        <v>#N/A</v>
      </c>
      <c r="AC243" t="str">
        <f>IF(Y243="","",VLOOKUP(Y243,Detaildaten!$F$8:$W$19,18,0))</f>
        <v/>
      </c>
      <c r="AD243" t="str">
        <f>IF(Y243="","",Leistungsübersicht!$D$9)</f>
        <v/>
      </c>
      <c r="AE243" t="str">
        <f>IF(Y243="","",IF(AD243=Optionen!$N$6,Optionen!$N$6,IF(AD243=Optionen!$N$5,Leistungsübersicht!$D$10,IF(AD243=Optionen!$N$4,Leistungsübersicht!$D$10))))</f>
        <v/>
      </c>
      <c r="AF243" t="str">
        <f>IF(Y243="","",IF(AD243=Optionen!$N$4,Leistungsübersicht!$D$11))</f>
        <v/>
      </c>
      <c r="AG243" s="19" t="str">
        <f>_xlfn.IFNA(INDEX(Verteilungsschlüssel!$B$5:$V$35,MATCH('Leistungsübersicht - WIP'!AC243,Verteilungsschlüssel!$B$5:$B$35,0),MATCH('Leistungsübersicht - WIP'!AE243,Verteilungsschlüssel!$B$5:$V$5,0)),"")</f>
        <v/>
      </c>
    </row>
    <row r="244" spans="2:33" x14ac:dyDescent="0.3">
      <c r="B244">
        <v>239</v>
      </c>
      <c r="C244" t="e">
        <f>IF(Detaildaten!#REF!="","",Detaildaten!#REF!)</f>
        <v>#REF!</v>
      </c>
      <c r="D244" t="e">
        <f>IF(Detaildaten!#REF!="","",Detaildaten!#REF!)</f>
        <v>#REF!</v>
      </c>
      <c r="E244" t="e">
        <f>IF(Detaildaten!#REF!="","",Detaildaten!#REF!)</f>
        <v>#REF!</v>
      </c>
      <c r="G244" t="e">
        <f>CONCATENATE(Detaildaten!#REF!," [",Detaildaten!#REF!,"] ")</f>
        <v>#REF!</v>
      </c>
      <c r="H244" t="e">
        <f>IF(Detaildaten!#REF!="","",Detaildaten!#REF!)</f>
        <v>#REF!</v>
      </c>
      <c r="I244" t="e">
        <f>Detaildaten!#REF!</f>
        <v>#REF!</v>
      </c>
      <c r="J244" t="e">
        <f>IF(Detaildaten!#REF!="","",Detaildaten!#REF!)</f>
        <v>#REF!</v>
      </c>
      <c r="L244" t="e">
        <f t="shared" si="33"/>
        <v>#REF!</v>
      </c>
      <c r="M244" t="e">
        <f t="shared" si="34"/>
        <v>#REF!</v>
      </c>
      <c r="N244" t="e">
        <f t="shared" si="35"/>
        <v>#REF!</v>
      </c>
      <c r="O244" t="e">
        <f t="shared" si="36"/>
        <v>#REF!</v>
      </c>
      <c r="Q244">
        <f>COUNTIFS(Optionen!$T$3:$T$8,Leistungsübersicht!$D$9,Optionen!$U$3:$U$8,'Leistungsübersicht - WIP'!E244)</f>
        <v>0</v>
      </c>
      <c r="S244" t="e">
        <f t="shared" si="37"/>
        <v>#REF!</v>
      </c>
      <c r="T244" t="e">
        <f t="shared" si="38"/>
        <v>#REF!</v>
      </c>
      <c r="U244" t="e">
        <f t="shared" si="39"/>
        <v>#REF!</v>
      </c>
      <c r="V244" t="e">
        <f t="shared" si="40"/>
        <v>#REF!</v>
      </c>
      <c r="X244" t="e">
        <f t="shared" si="41"/>
        <v>#N/A</v>
      </c>
      <c r="Y244" t="str" cm="1">
        <f t="array" ref="Y244">IFERROR(INDEX($T$6:$T$305,MATCH(1,COUNTIF($Y$5:Y243,$T$6:$T$305)+($T$6:$T543&lt;&gt;"")*1,0)),"")</f>
        <v/>
      </c>
      <c r="Z244" t="e">
        <f t="shared" si="42"/>
        <v>#N/A</v>
      </c>
      <c r="AA244" t="e">
        <f t="shared" si="43"/>
        <v>#N/A</v>
      </c>
      <c r="AC244" t="str">
        <f>IF(Y244="","",VLOOKUP(Y244,Detaildaten!$F$8:$W$19,18,0))</f>
        <v/>
      </c>
      <c r="AD244" t="str">
        <f>IF(Y244="","",Leistungsübersicht!$D$9)</f>
        <v/>
      </c>
      <c r="AE244" t="str">
        <f>IF(Y244="","",IF(AD244=Optionen!$N$6,Optionen!$N$6,IF(AD244=Optionen!$N$5,Leistungsübersicht!$D$10,IF(AD244=Optionen!$N$4,Leistungsübersicht!$D$10))))</f>
        <v/>
      </c>
      <c r="AF244" t="str">
        <f>IF(Y244="","",IF(AD244=Optionen!$N$4,Leistungsübersicht!$D$11))</f>
        <v/>
      </c>
      <c r="AG244" s="19" t="str">
        <f>_xlfn.IFNA(INDEX(Verteilungsschlüssel!$B$5:$V$35,MATCH('Leistungsübersicht - WIP'!AC244,Verteilungsschlüssel!$B$5:$B$35,0),MATCH('Leistungsübersicht - WIP'!AE244,Verteilungsschlüssel!$B$5:$V$5,0)),"")</f>
        <v/>
      </c>
    </row>
    <row r="245" spans="2:33" x14ac:dyDescent="0.3">
      <c r="B245">
        <v>240</v>
      </c>
      <c r="C245" t="e">
        <f>IF(Detaildaten!#REF!="","",Detaildaten!#REF!)</f>
        <v>#REF!</v>
      </c>
      <c r="D245" t="e">
        <f>IF(Detaildaten!#REF!="","",Detaildaten!#REF!)</f>
        <v>#REF!</v>
      </c>
      <c r="E245" t="e">
        <f>IF(Detaildaten!#REF!="","",Detaildaten!#REF!)</f>
        <v>#REF!</v>
      </c>
      <c r="G245" t="e">
        <f>CONCATENATE(Detaildaten!#REF!," [",Detaildaten!#REF!,"] ")</f>
        <v>#REF!</v>
      </c>
      <c r="H245" t="e">
        <f>IF(Detaildaten!#REF!="","",Detaildaten!#REF!)</f>
        <v>#REF!</v>
      </c>
      <c r="I245" t="e">
        <f>Detaildaten!#REF!</f>
        <v>#REF!</v>
      </c>
      <c r="J245" t="e">
        <f>IF(Detaildaten!#REF!="","",Detaildaten!#REF!)</f>
        <v>#REF!</v>
      </c>
      <c r="L245" t="e">
        <f t="shared" si="33"/>
        <v>#REF!</v>
      </c>
      <c r="M245" t="e">
        <f t="shared" si="34"/>
        <v>#REF!</v>
      </c>
      <c r="N245" t="e">
        <f t="shared" si="35"/>
        <v>#REF!</v>
      </c>
      <c r="O245" t="e">
        <f t="shared" si="36"/>
        <v>#REF!</v>
      </c>
      <c r="Q245">
        <f>COUNTIFS(Optionen!$T$3:$T$8,Leistungsübersicht!$D$9,Optionen!$U$3:$U$8,'Leistungsübersicht - WIP'!E245)</f>
        <v>0</v>
      </c>
      <c r="S245" t="e">
        <f t="shared" si="37"/>
        <v>#REF!</v>
      </c>
      <c r="T245" t="e">
        <f t="shared" si="38"/>
        <v>#REF!</v>
      </c>
      <c r="U245" t="e">
        <f t="shared" si="39"/>
        <v>#REF!</v>
      </c>
      <c r="V245" t="e">
        <f t="shared" si="40"/>
        <v>#REF!</v>
      </c>
      <c r="X245" t="e">
        <f t="shared" si="41"/>
        <v>#N/A</v>
      </c>
      <c r="Y245" t="str" cm="1">
        <f t="array" ref="Y245">IFERROR(INDEX($T$6:$T$305,MATCH(1,COUNTIF($Y$5:Y244,$T$6:$T$305)+($T$6:$T544&lt;&gt;"")*1,0)),"")</f>
        <v/>
      </c>
      <c r="Z245" t="e">
        <f t="shared" si="42"/>
        <v>#N/A</v>
      </c>
      <c r="AA245" t="e">
        <f t="shared" si="43"/>
        <v>#N/A</v>
      </c>
      <c r="AC245" t="str">
        <f>IF(Y245="","",VLOOKUP(Y245,Detaildaten!$F$8:$W$19,18,0))</f>
        <v/>
      </c>
      <c r="AD245" t="str">
        <f>IF(Y245="","",Leistungsübersicht!$D$9)</f>
        <v/>
      </c>
      <c r="AE245" t="str">
        <f>IF(Y245="","",IF(AD245=Optionen!$N$6,Optionen!$N$6,IF(AD245=Optionen!$N$5,Leistungsübersicht!$D$10,IF(AD245=Optionen!$N$4,Leistungsübersicht!$D$10))))</f>
        <v/>
      </c>
      <c r="AF245" t="str">
        <f>IF(Y245="","",IF(AD245=Optionen!$N$4,Leistungsübersicht!$D$11))</f>
        <v/>
      </c>
      <c r="AG245" s="19" t="str">
        <f>_xlfn.IFNA(INDEX(Verteilungsschlüssel!$B$5:$V$35,MATCH('Leistungsübersicht - WIP'!AC245,Verteilungsschlüssel!$B$5:$B$35,0),MATCH('Leistungsübersicht - WIP'!AE245,Verteilungsschlüssel!$B$5:$V$5,0)),"")</f>
        <v/>
      </c>
    </row>
    <row r="246" spans="2:33" x14ac:dyDescent="0.3">
      <c r="B246">
        <v>241</v>
      </c>
      <c r="C246" t="e">
        <f>IF(Detaildaten!#REF!="","",Detaildaten!#REF!)</f>
        <v>#REF!</v>
      </c>
      <c r="D246" t="e">
        <f>IF(Detaildaten!#REF!="","",Detaildaten!#REF!)</f>
        <v>#REF!</v>
      </c>
      <c r="E246" t="e">
        <f>IF(Detaildaten!#REF!="","",Detaildaten!#REF!)</f>
        <v>#REF!</v>
      </c>
      <c r="G246" t="e">
        <f>CONCATENATE(Detaildaten!#REF!," [",Detaildaten!#REF!,"] ")</f>
        <v>#REF!</v>
      </c>
      <c r="H246" t="e">
        <f>IF(Detaildaten!#REF!="","",Detaildaten!#REF!)</f>
        <v>#REF!</v>
      </c>
      <c r="I246" t="e">
        <f>Detaildaten!#REF!</f>
        <v>#REF!</v>
      </c>
      <c r="J246" t="e">
        <f>IF(Detaildaten!#REF!="","",Detaildaten!#REF!)</f>
        <v>#REF!</v>
      </c>
      <c r="L246" t="e">
        <f t="shared" si="33"/>
        <v>#REF!</v>
      </c>
      <c r="M246" t="e">
        <f t="shared" si="34"/>
        <v>#REF!</v>
      </c>
      <c r="N246" t="e">
        <f t="shared" si="35"/>
        <v>#REF!</v>
      </c>
      <c r="O246" t="e">
        <f t="shared" si="36"/>
        <v>#REF!</v>
      </c>
      <c r="Q246">
        <f>COUNTIFS(Optionen!$T$3:$T$8,Leistungsübersicht!$D$9,Optionen!$U$3:$U$8,'Leistungsübersicht - WIP'!E246)</f>
        <v>0</v>
      </c>
      <c r="S246" t="e">
        <f t="shared" si="37"/>
        <v>#REF!</v>
      </c>
      <c r="T246" t="e">
        <f t="shared" si="38"/>
        <v>#REF!</v>
      </c>
      <c r="U246" t="e">
        <f t="shared" si="39"/>
        <v>#REF!</v>
      </c>
      <c r="V246" t="e">
        <f t="shared" si="40"/>
        <v>#REF!</v>
      </c>
      <c r="X246" t="e">
        <f t="shared" si="41"/>
        <v>#N/A</v>
      </c>
      <c r="Y246" t="str" cm="1">
        <f t="array" ref="Y246">IFERROR(INDEX($T$6:$T$305,MATCH(1,COUNTIF($Y$5:Y245,$T$6:$T$305)+($T$6:$T545&lt;&gt;"")*1,0)),"")</f>
        <v/>
      </c>
      <c r="Z246" t="e">
        <f t="shared" si="42"/>
        <v>#N/A</v>
      </c>
      <c r="AA246" t="e">
        <f t="shared" si="43"/>
        <v>#N/A</v>
      </c>
      <c r="AC246" t="str">
        <f>IF(Y246="","",VLOOKUP(Y246,Detaildaten!$F$8:$W$19,18,0))</f>
        <v/>
      </c>
      <c r="AD246" t="str">
        <f>IF(Y246="","",Leistungsübersicht!$D$9)</f>
        <v/>
      </c>
      <c r="AE246" t="str">
        <f>IF(Y246="","",IF(AD246=Optionen!$N$6,Optionen!$N$6,IF(AD246=Optionen!$N$5,Leistungsübersicht!$D$10,IF(AD246=Optionen!$N$4,Leistungsübersicht!$D$10))))</f>
        <v/>
      </c>
      <c r="AF246" t="str">
        <f>IF(Y246="","",IF(AD246=Optionen!$N$4,Leistungsübersicht!$D$11))</f>
        <v/>
      </c>
      <c r="AG246" s="19" t="str">
        <f>_xlfn.IFNA(INDEX(Verteilungsschlüssel!$B$5:$V$35,MATCH('Leistungsübersicht - WIP'!AC246,Verteilungsschlüssel!$B$5:$B$35,0),MATCH('Leistungsübersicht - WIP'!AE246,Verteilungsschlüssel!$B$5:$V$5,0)),"")</f>
        <v/>
      </c>
    </row>
    <row r="247" spans="2:33" x14ac:dyDescent="0.3">
      <c r="B247">
        <v>242</v>
      </c>
      <c r="C247" t="e">
        <f>IF(Detaildaten!#REF!="","",Detaildaten!#REF!)</f>
        <v>#REF!</v>
      </c>
      <c r="D247" t="e">
        <f>IF(Detaildaten!#REF!="","",Detaildaten!#REF!)</f>
        <v>#REF!</v>
      </c>
      <c r="E247" t="e">
        <f>IF(Detaildaten!#REF!="","",Detaildaten!#REF!)</f>
        <v>#REF!</v>
      </c>
      <c r="G247" t="e">
        <f>CONCATENATE(Detaildaten!#REF!," [",Detaildaten!#REF!,"] ")</f>
        <v>#REF!</v>
      </c>
      <c r="H247" t="e">
        <f>IF(Detaildaten!#REF!="","",Detaildaten!#REF!)</f>
        <v>#REF!</v>
      </c>
      <c r="I247" t="e">
        <f>Detaildaten!#REF!</f>
        <v>#REF!</v>
      </c>
      <c r="J247" t="e">
        <f>IF(Detaildaten!#REF!="","",Detaildaten!#REF!)</f>
        <v>#REF!</v>
      </c>
      <c r="L247" t="e">
        <f t="shared" si="33"/>
        <v>#REF!</v>
      </c>
      <c r="M247" t="e">
        <f t="shared" si="34"/>
        <v>#REF!</v>
      </c>
      <c r="N247" t="e">
        <f t="shared" si="35"/>
        <v>#REF!</v>
      </c>
      <c r="O247" t="e">
        <f t="shared" si="36"/>
        <v>#REF!</v>
      </c>
      <c r="Q247">
        <f>COUNTIFS(Optionen!$T$3:$T$8,Leistungsübersicht!$D$9,Optionen!$U$3:$U$8,'Leistungsübersicht - WIP'!E247)</f>
        <v>0</v>
      </c>
      <c r="S247" t="e">
        <f t="shared" si="37"/>
        <v>#REF!</v>
      </c>
      <c r="T247" t="e">
        <f t="shared" si="38"/>
        <v>#REF!</v>
      </c>
      <c r="U247" t="e">
        <f t="shared" si="39"/>
        <v>#REF!</v>
      </c>
      <c r="V247" t="e">
        <f t="shared" si="40"/>
        <v>#REF!</v>
      </c>
      <c r="X247" t="e">
        <f t="shared" si="41"/>
        <v>#N/A</v>
      </c>
      <c r="Y247" t="str" cm="1">
        <f t="array" ref="Y247">IFERROR(INDEX($T$6:$T$305,MATCH(1,COUNTIF($Y$5:Y246,$T$6:$T$305)+($T$6:$T546&lt;&gt;"")*1,0)),"")</f>
        <v/>
      </c>
      <c r="Z247" t="e">
        <f t="shared" si="42"/>
        <v>#N/A</v>
      </c>
      <c r="AA247" t="e">
        <f t="shared" si="43"/>
        <v>#N/A</v>
      </c>
      <c r="AC247" t="str">
        <f>IF(Y247="","",VLOOKUP(Y247,Detaildaten!$F$8:$W$19,18,0))</f>
        <v/>
      </c>
      <c r="AD247" t="str">
        <f>IF(Y247="","",Leistungsübersicht!$D$9)</f>
        <v/>
      </c>
      <c r="AE247" t="str">
        <f>IF(Y247="","",IF(AD247=Optionen!$N$6,Optionen!$N$6,IF(AD247=Optionen!$N$5,Leistungsübersicht!$D$10,IF(AD247=Optionen!$N$4,Leistungsübersicht!$D$10))))</f>
        <v/>
      </c>
      <c r="AF247" t="str">
        <f>IF(Y247="","",IF(AD247=Optionen!$N$4,Leistungsübersicht!$D$11))</f>
        <v/>
      </c>
      <c r="AG247" s="19" t="str">
        <f>_xlfn.IFNA(INDEX(Verteilungsschlüssel!$B$5:$V$35,MATCH('Leistungsübersicht - WIP'!AC247,Verteilungsschlüssel!$B$5:$B$35,0),MATCH('Leistungsübersicht - WIP'!AE247,Verteilungsschlüssel!$B$5:$V$5,0)),"")</f>
        <v/>
      </c>
    </row>
    <row r="248" spans="2:33" x14ac:dyDescent="0.3">
      <c r="B248">
        <v>243</v>
      </c>
      <c r="C248" t="e">
        <f>IF(Detaildaten!#REF!="","",Detaildaten!#REF!)</f>
        <v>#REF!</v>
      </c>
      <c r="D248" t="e">
        <f>IF(Detaildaten!#REF!="","",Detaildaten!#REF!)</f>
        <v>#REF!</v>
      </c>
      <c r="E248" t="e">
        <f>IF(Detaildaten!#REF!="","",Detaildaten!#REF!)</f>
        <v>#REF!</v>
      </c>
      <c r="G248" t="e">
        <f>CONCATENATE(Detaildaten!#REF!," [",Detaildaten!#REF!,"] ")</f>
        <v>#REF!</v>
      </c>
      <c r="H248" t="e">
        <f>IF(Detaildaten!#REF!="","",Detaildaten!#REF!)</f>
        <v>#REF!</v>
      </c>
      <c r="I248" t="e">
        <f>Detaildaten!#REF!</f>
        <v>#REF!</v>
      </c>
      <c r="J248" t="e">
        <f>IF(Detaildaten!#REF!="","",Detaildaten!#REF!)</f>
        <v>#REF!</v>
      </c>
      <c r="L248" t="e">
        <f t="shared" si="33"/>
        <v>#REF!</v>
      </c>
      <c r="M248" t="e">
        <f t="shared" si="34"/>
        <v>#REF!</v>
      </c>
      <c r="N248" t="e">
        <f t="shared" si="35"/>
        <v>#REF!</v>
      </c>
      <c r="O248" t="e">
        <f t="shared" si="36"/>
        <v>#REF!</v>
      </c>
      <c r="Q248">
        <f>COUNTIFS(Optionen!$T$3:$T$8,Leistungsübersicht!$D$9,Optionen!$U$3:$U$8,'Leistungsübersicht - WIP'!E248)</f>
        <v>0</v>
      </c>
      <c r="S248" t="e">
        <f t="shared" si="37"/>
        <v>#REF!</v>
      </c>
      <c r="T248" t="e">
        <f t="shared" si="38"/>
        <v>#REF!</v>
      </c>
      <c r="U248" t="e">
        <f t="shared" si="39"/>
        <v>#REF!</v>
      </c>
      <c r="V248" t="e">
        <f t="shared" si="40"/>
        <v>#REF!</v>
      </c>
      <c r="X248" t="e">
        <f t="shared" si="41"/>
        <v>#N/A</v>
      </c>
      <c r="Y248" t="str" cm="1">
        <f t="array" ref="Y248">IFERROR(INDEX($T$6:$T$305,MATCH(1,COUNTIF($Y$5:Y247,$T$6:$T$305)+($T$6:$T547&lt;&gt;"")*1,0)),"")</f>
        <v/>
      </c>
      <c r="Z248" t="e">
        <f t="shared" si="42"/>
        <v>#N/A</v>
      </c>
      <c r="AA248" t="e">
        <f t="shared" si="43"/>
        <v>#N/A</v>
      </c>
      <c r="AC248" t="str">
        <f>IF(Y248="","",VLOOKUP(Y248,Detaildaten!$F$8:$W$19,18,0))</f>
        <v/>
      </c>
      <c r="AD248" t="str">
        <f>IF(Y248="","",Leistungsübersicht!$D$9)</f>
        <v/>
      </c>
      <c r="AE248" t="str">
        <f>IF(Y248="","",IF(AD248=Optionen!$N$6,Optionen!$N$6,IF(AD248=Optionen!$N$5,Leistungsübersicht!$D$10,IF(AD248=Optionen!$N$4,Leistungsübersicht!$D$10))))</f>
        <v/>
      </c>
      <c r="AF248" t="str">
        <f>IF(Y248="","",IF(AD248=Optionen!$N$4,Leistungsübersicht!$D$11))</f>
        <v/>
      </c>
      <c r="AG248" s="19" t="str">
        <f>_xlfn.IFNA(INDEX(Verteilungsschlüssel!$B$5:$V$35,MATCH('Leistungsübersicht - WIP'!AC248,Verteilungsschlüssel!$B$5:$B$35,0),MATCH('Leistungsübersicht - WIP'!AE248,Verteilungsschlüssel!$B$5:$V$5,0)),"")</f>
        <v/>
      </c>
    </row>
    <row r="249" spans="2:33" x14ac:dyDescent="0.3">
      <c r="B249">
        <v>244</v>
      </c>
      <c r="C249" t="e">
        <f>IF(Detaildaten!#REF!="","",Detaildaten!#REF!)</f>
        <v>#REF!</v>
      </c>
      <c r="D249" t="e">
        <f>IF(Detaildaten!#REF!="","",Detaildaten!#REF!)</f>
        <v>#REF!</v>
      </c>
      <c r="E249" t="e">
        <f>IF(Detaildaten!#REF!="","",Detaildaten!#REF!)</f>
        <v>#REF!</v>
      </c>
      <c r="G249" t="e">
        <f>CONCATENATE(Detaildaten!#REF!," [",Detaildaten!#REF!,"] ")</f>
        <v>#REF!</v>
      </c>
      <c r="H249" t="e">
        <f>IF(Detaildaten!#REF!="","",Detaildaten!#REF!)</f>
        <v>#REF!</v>
      </c>
      <c r="I249" t="e">
        <f>Detaildaten!#REF!</f>
        <v>#REF!</v>
      </c>
      <c r="J249" t="e">
        <f>IF(Detaildaten!#REF!="","",Detaildaten!#REF!)</f>
        <v>#REF!</v>
      </c>
      <c r="L249" t="e">
        <f t="shared" si="33"/>
        <v>#REF!</v>
      </c>
      <c r="M249" t="e">
        <f t="shared" si="34"/>
        <v>#REF!</v>
      </c>
      <c r="N249" t="e">
        <f t="shared" si="35"/>
        <v>#REF!</v>
      </c>
      <c r="O249" t="e">
        <f t="shared" si="36"/>
        <v>#REF!</v>
      </c>
      <c r="Q249">
        <f>COUNTIFS(Optionen!$T$3:$T$8,Leistungsübersicht!$D$9,Optionen!$U$3:$U$8,'Leistungsübersicht - WIP'!E249)</f>
        <v>0</v>
      </c>
      <c r="S249" t="e">
        <f t="shared" si="37"/>
        <v>#REF!</v>
      </c>
      <c r="T249" t="e">
        <f t="shared" si="38"/>
        <v>#REF!</v>
      </c>
      <c r="U249" t="e">
        <f t="shared" si="39"/>
        <v>#REF!</v>
      </c>
      <c r="V249" t="e">
        <f t="shared" si="40"/>
        <v>#REF!</v>
      </c>
      <c r="X249" t="e">
        <f t="shared" si="41"/>
        <v>#N/A</v>
      </c>
      <c r="Y249" t="str" cm="1">
        <f t="array" ref="Y249">IFERROR(INDEX($T$6:$T$305,MATCH(1,COUNTIF($Y$5:Y248,$T$6:$T$305)+($T$6:$T548&lt;&gt;"")*1,0)),"")</f>
        <v/>
      </c>
      <c r="Z249" t="e">
        <f t="shared" si="42"/>
        <v>#N/A</v>
      </c>
      <c r="AA249" t="e">
        <f t="shared" si="43"/>
        <v>#N/A</v>
      </c>
      <c r="AC249" t="str">
        <f>IF(Y249="","",VLOOKUP(Y249,Detaildaten!$F$8:$W$19,18,0))</f>
        <v/>
      </c>
      <c r="AD249" t="str">
        <f>IF(Y249="","",Leistungsübersicht!$D$9)</f>
        <v/>
      </c>
      <c r="AE249" t="str">
        <f>IF(Y249="","",IF(AD249=Optionen!$N$6,Optionen!$N$6,IF(AD249=Optionen!$N$5,Leistungsübersicht!$D$10,IF(AD249=Optionen!$N$4,Leistungsübersicht!$D$10))))</f>
        <v/>
      </c>
      <c r="AF249" t="str">
        <f>IF(Y249="","",IF(AD249=Optionen!$N$4,Leistungsübersicht!$D$11))</f>
        <v/>
      </c>
      <c r="AG249" s="19" t="str">
        <f>_xlfn.IFNA(INDEX(Verteilungsschlüssel!$B$5:$V$35,MATCH('Leistungsübersicht - WIP'!AC249,Verteilungsschlüssel!$B$5:$B$35,0),MATCH('Leistungsübersicht - WIP'!AE249,Verteilungsschlüssel!$B$5:$V$5,0)),"")</f>
        <v/>
      </c>
    </row>
    <row r="250" spans="2:33" x14ac:dyDescent="0.3">
      <c r="B250">
        <v>245</v>
      </c>
      <c r="C250" t="e">
        <f>IF(Detaildaten!#REF!="","",Detaildaten!#REF!)</f>
        <v>#REF!</v>
      </c>
      <c r="D250" t="e">
        <f>IF(Detaildaten!#REF!="","",Detaildaten!#REF!)</f>
        <v>#REF!</v>
      </c>
      <c r="E250" t="e">
        <f>IF(Detaildaten!#REF!="","",Detaildaten!#REF!)</f>
        <v>#REF!</v>
      </c>
      <c r="G250" t="e">
        <f>CONCATENATE(Detaildaten!#REF!," [",Detaildaten!#REF!,"] ")</f>
        <v>#REF!</v>
      </c>
      <c r="H250" t="e">
        <f>IF(Detaildaten!#REF!="","",Detaildaten!#REF!)</f>
        <v>#REF!</v>
      </c>
      <c r="I250" t="e">
        <f>Detaildaten!#REF!</f>
        <v>#REF!</v>
      </c>
      <c r="J250" t="e">
        <f>IF(Detaildaten!#REF!="","",Detaildaten!#REF!)</f>
        <v>#REF!</v>
      </c>
      <c r="L250" t="e">
        <f t="shared" si="33"/>
        <v>#REF!</v>
      </c>
      <c r="M250" t="e">
        <f t="shared" si="34"/>
        <v>#REF!</v>
      </c>
      <c r="N250" t="e">
        <f t="shared" si="35"/>
        <v>#REF!</v>
      </c>
      <c r="O250" t="e">
        <f t="shared" si="36"/>
        <v>#REF!</v>
      </c>
      <c r="Q250">
        <f>COUNTIFS(Optionen!$T$3:$T$8,Leistungsübersicht!$D$9,Optionen!$U$3:$U$8,'Leistungsübersicht - WIP'!E250)</f>
        <v>0</v>
      </c>
      <c r="S250" t="e">
        <f t="shared" si="37"/>
        <v>#REF!</v>
      </c>
      <c r="T250" t="e">
        <f t="shared" si="38"/>
        <v>#REF!</v>
      </c>
      <c r="U250" t="e">
        <f t="shared" si="39"/>
        <v>#REF!</v>
      </c>
      <c r="V250" t="e">
        <f t="shared" si="40"/>
        <v>#REF!</v>
      </c>
      <c r="X250" t="e">
        <f t="shared" si="41"/>
        <v>#N/A</v>
      </c>
      <c r="Y250" t="str" cm="1">
        <f t="array" ref="Y250">IFERROR(INDEX($T$6:$T$305,MATCH(1,COUNTIF($Y$5:Y249,$T$6:$T$305)+($T$6:$T549&lt;&gt;"")*1,0)),"")</f>
        <v/>
      </c>
      <c r="Z250" t="e">
        <f t="shared" si="42"/>
        <v>#N/A</v>
      </c>
      <c r="AA250" t="e">
        <f t="shared" si="43"/>
        <v>#N/A</v>
      </c>
      <c r="AC250" t="str">
        <f>IF(Y250="","",VLOOKUP(Y250,Detaildaten!$F$8:$W$19,18,0))</f>
        <v/>
      </c>
      <c r="AD250" t="str">
        <f>IF(Y250="","",Leistungsübersicht!$D$9)</f>
        <v/>
      </c>
      <c r="AE250" t="str">
        <f>IF(Y250="","",IF(AD250=Optionen!$N$6,Optionen!$N$6,IF(AD250=Optionen!$N$5,Leistungsübersicht!$D$10,IF(AD250=Optionen!$N$4,Leistungsübersicht!$D$10))))</f>
        <v/>
      </c>
      <c r="AF250" t="str">
        <f>IF(Y250="","",IF(AD250=Optionen!$N$4,Leistungsübersicht!$D$11))</f>
        <v/>
      </c>
      <c r="AG250" s="19" t="str">
        <f>_xlfn.IFNA(INDEX(Verteilungsschlüssel!$B$5:$V$35,MATCH('Leistungsübersicht - WIP'!AC250,Verteilungsschlüssel!$B$5:$B$35,0),MATCH('Leistungsübersicht - WIP'!AE250,Verteilungsschlüssel!$B$5:$V$5,0)),"")</f>
        <v/>
      </c>
    </row>
    <row r="251" spans="2:33" x14ac:dyDescent="0.3">
      <c r="B251">
        <v>246</v>
      </c>
      <c r="C251" t="e">
        <f>IF(Detaildaten!#REF!="","",Detaildaten!#REF!)</f>
        <v>#REF!</v>
      </c>
      <c r="D251" t="e">
        <f>IF(Detaildaten!#REF!="","",Detaildaten!#REF!)</f>
        <v>#REF!</v>
      </c>
      <c r="E251" t="e">
        <f>IF(Detaildaten!#REF!="","",Detaildaten!#REF!)</f>
        <v>#REF!</v>
      </c>
      <c r="G251" t="e">
        <f>CONCATENATE(Detaildaten!#REF!," [",Detaildaten!#REF!,"] ")</f>
        <v>#REF!</v>
      </c>
      <c r="H251" t="e">
        <f>IF(Detaildaten!#REF!="","",Detaildaten!#REF!)</f>
        <v>#REF!</v>
      </c>
      <c r="I251" t="e">
        <f>Detaildaten!#REF!</f>
        <v>#REF!</v>
      </c>
      <c r="J251" t="e">
        <f>IF(Detaildaten!#REF!="","",Detaildaten!#REF!)</f>
        <v>#REF!</v>
      </c>
      <c r="L251" t="e">
        <f t="shared" si="33"/>
        <v>#REF!</v>
      </c>
      <c r="M251" t="e">
        <f t="shared" si="34"/>
        <v>#REF!</v>
      </c>
      <c r="N251" t="e">
        <f t="shared" si="35"/>
        <v>#REF!</v>
      </c>
      <c r="O251" t="e">
        <f t="shared" si="36"/>
        <v>#REF!</v>
      </c>
      <c r="Q251">
        <f>COUNTIFS(Optionen!$T$3:$T$8,Leistungsübersicht!$D$9,Optionen!$U$3:$U$8,'Leistungsübersicht - WIP'!E251)</f>
        <v>0</v>
      </c>
      <c r="S251" t="e">
        <f t="shared" si="37"/>
        <v>#REF!</v>
      </c>
      <c r="T251" t="e">
        <f t="shared" si="38"/>
        <v>#REF!</v>
      </c>
      <c r="U251" t="e">
        <f t="shared" si="39"/>
        <v>#REF!</v>
      </c>
      <c r="V251" t="e">
        <f t="shared" si="40"/>
        <v>#REF!</v>
      </c>
      <c r="X251" t="e">
        <f t="shared" si="41"/>
        <v>#N/A</v>
      </c>
      <c r="Y251" t="str" cm="1">
        <f t="array" ref="Y251">IFERROR(INDEX($T$6:$T$305,MATCH(1,COUNTIF($Y$5:Y250,$T$6:$T$305)+($T$6:$T550&lt;&gt;"")*1,0)),"")</f>
        <v/>
      </c>
      <c r="Z251" t="e">
        <f t="shared" si="42"/>
        <v>#N/A</v>
      </c>
      <c r="AA251" t="e">
        <f t="shared" si="43"/>
        <v>#N/A</v>
      </c>
      <c r="AC251" t="str">
        <f>IF(Y251="","",VLOOKUP(Y251,Detaildaten!$F$8:$W$19,18,0))</f>
        <v/>
      </c>
      <c r="AD251" t="str">
        <f>IF(Y251="","",Leistungsübersicht!$D$9)</f>
        <v/>
      </c>
      <c r="AE251" t="str">
        <f>IF(Y251="","",IF(AD251=Optionen!$N$6,Optionen!$N$6,IF(AD251=Optionen!$N$5,Leistungsübersicht!$D$10,IF(AD251=Optionen!$N$4,Leistungsübersicht!$D$10))))</f>
        <v/>
      </c>
      <c r="AF251" t="str">
        <f>IF(Y251="","",IF(AD251=Optionen!$N$4,Leistungsübersicht!$D$11))</f>
        <v/>
      </c>
      <c r="AG251" s="19" t="str">
        <f>_xlfn.IFNA(INDEX(Verteilungsschlüssel!$B$5:$V$35,MATCH('Leistungsübersicht - WIP'!AC251,Verteilungsschlüssel!$B$5:$B$35,0),MATCH('Leistungsübersicht - WIP'!AE251,Verteilungsschlüssel!$B$5:$V$5,0)),"")</f>
        <v/>
      </c>
    </row>
    <row r="252" spans="2:33" x14ac:dyDescent="0.3">
      <c r="B252">
        <v>247</v>
      </c>
      <c r="C252" t="e">
        <f>IF(Detaildaten!#REF!="","",Detaildaten!#REF!)</f>
        <v>#REF!</v>
      </c>
      <c r="D252" t="e">
        <f>IF(Detaildaten!#REF!="","",Detaildaten!#REF!)</f>
        <v>#REF!</v>
      </c>
      <c r="E252" t="e">
        <f>IF(Detaildaten!#REF!="","",Detaildaten!#REF!)</f>
        <v>#REF!</v>
      </c>
      <c r="G252" t="e">
        <f>CONCATENATE(Detaildaten!#REF!," [",Detaildaten!#REF!,"] ")</f>
        <v>#REF!</v>
      </c>
      <c r="H252" t="e">
        <f>IF(Detaildaten!#REF!="","",Detaildaten!#REF!)</f>
        <v>#REF!</v>
      </c>
      <c r="I252" t="e">
        <f>Detaildaten!#REF!</f>
        <v>#REF!</v>
      </c>
      <c r="J252" t="e">
        <f>IF(Detaildaten!#REF!="","",Detaildaten!#REF!)</f>
        <v>#REF!</v>
      </c>
      <c r="L252" t="e">
        <f t="shared" si="33"/>
        <v>#REF!</v>
      </c>
      <c r="M252" t="e">
        <f t="shared" si="34"/>
        <v>#REF!</v>
      </c>
      <c r="N252" t="e">
        <f t="shared" si="35"/>
        <v>#REF!</v>
      </c>
      <c r="O252" t="e">
        <f t="shared" si="36"/>
        <v>#REF!</v>
      </c>
      <c r="Q252">
        <f>COUNTIFS(Optionen!$T$3:$T$8,Leistungsübersicht!$D$9,Optionen!$U$3:$U$8,'Leistungsübersicht - WIP'!E252)</f>
        <v>0</v>
      </c>
      <c r="S252" t="e">
        <f t="shared" si="37"/>
        <v>#REF!</v>
      </c>
      <c r="T252" t="e">
        <f t="shared" si="38"/>
        <v>#REF!</v>
      </c>
      <c r="U252" t="e">
        <f t="shared" si="39"/>
        <v>#REF!</v>
      </c>
      <c r="V252" t="e">
        <f t="shared" si="40"/>
        <v>#REF!</v>
      </c>
      <c r="X252" t="e">
        <f t="shared" si="41"/>
        <v>#N/A</v>
      </c>
      <c r="Y252" t="str" cm="1">
        <f t="array" ref="Y252">IFERROR(INDEX($T$6:$T$305,MATCH(1,COUNTIF($Y$5:Y251,$T$6:$T$305)+($T$6:$T551&lt;&gt;"")*1,0)),"")</f>
        <v/>
      </c>
      <c r="Z252" t="e">
        <f t="shared" si="42"/>
        <v>#N/A</v>
      </c>
      <c r="AA252" t="e">
        <f t="shared" si="43"/>
        <v>#N/A</v>
      </c>
      <c r="AC252" t="str">
        <f>IF(Y252="","",VLOOKUP(Y252,Detaildaten!$F$8:$W$19,18,0))</f>
        <v/>
      </c>
      <c r="AD252" t="str">
        <f>IF(Y252="","",Leistungsübersicht!$D$9)</f>
        <v/>
      </c>
      <c r="AE252" t="str">
        <f>IF(Y252="","",IF(AD252=Optionen!$N$6,Optionen!$N$6,IF(AD252=Optionen!$N$5,Leistungsübersicht!$D$10,IF(AD252=Optionen!$N$4,Leistungsübersicht!$D$10))))</f>
        <v/>
      </c>
      <c r="AF252" t="str">
        <f>IF(Y252="","",IF(AD252=Optionen!$N$4,Leistungsübersicht!$D$11))</f>
        <v/>
      </c>
      <c r="AG252" s="19" t="str">
        <f>_xlfn.IFNA(INDEX(Verteilungsschlüssel!$B$5:$V$35,MATCH('Leistungsübersicht - WIP'!AC252,Verteilungsschlüssel!$B$5:$B$35,0),MATCH('Leistungsübersicht - WIP'!AE252,Verteilungsschlüssel!$B$5:$V$5,0)),"")</f>
        <v/>
      </c>
    </row>
    <row r="253" spans="2:33" x14ac:dyDescent="0.3">
      <c r="B253">
        <v>248</v>
      </c>
      <c r="C253" t="e">
        <f>IF(Detaildaten!#REF!="","",Detaildaten!#REF!)</f>
        <v>#REF!</v>
      </c>
      <c r="D253" t="e">
        <f>IF(Detaildaten!#REF!="","",Detaildaten!#REF!)</f>
        <v>#REF!</v>
      </c>
      <c r="E253" t="e">
        <f>IF(Detaildaten!#REF!="","",Detaildaten!#REF!)</f>
        <v>#REF!</v>
      </c>
      <c r="G253" t="e">
        <f>CONCATENATE(Detaildaten!#REF!," [",Detaildaten!#REF!,"] ")</f>
        <v>#REF!</v>
      </c>
      <c r="H253" t="e">
        <f>IF(Detaildaten!#REF!="","",Detaildaten!#REF!)</f>
        <v>#REF!</v>
      </c>
      <c r="I253" t="e">
        <f>Detaildaten!#REF!</f>
        <v>#REF!</v>
      </c>
      <c r="J253" t="e">
        <f>IF(Detaildaten!#REF!="","",Detaildaten!#REF!)</f>
        <v>#REF!</v>
      </c>
      <c r="L253" t="e">
        <f t="shared" si="33"/>
        <v>#REF!</v>
      </c>
      <c r="M253" t="e">
        <f t="shared" si="34"/>
        <v>#REF!</v>
      </c>
      <c r="N253" t="e">
        <f t="shared" si="35"/>
        <v>#REF!</v>
      </c>
      <c r="O253" t="e">
        <f t="shared" si="36"/>
        <v>#REF!</v>
      </c>
      <c r="Q253">
        <f>COUNTIFS(Optionen!$T$3:$T$8,Leistungsübersicht!$D$9,Optionen!$U$3:$U$8,'Leistungsübersicht - WIP'!E253)</f>
        <v>0</v>
      </c>
      <c r="S253" t="e">
        <f t="shared" si="37"/>
        <v>#REF!</v>
      </c>
      <c r="T253" t="e">
        <f t="shared" si="38"/>
        <v>#REF!</v>
      </c>
      <c r="U253" t="e">
        <f t="shared" si="39"/>
        <v>#REF!</v>
      </c>
      <c r="V253" t="e">
        <f t="shared" si="40"/>
        <v>#REF!</v>
      </c>
      <c r="X253" t="e">
        <f t="shared" si="41"/>
        <v>#N/A</v>
      </c>
      <c r="Y253" t="str" cm="1">
        <f t="array" ref="Y253">IFERROR(INDEX($T$6:$T$305,MATCH(1,COUNTIF($Y$5:Y252,$T$6:$T$305)+($T$6:$T552&lt;&gt;"")*1,0)),"")</f>
        <v/>
      </c>
      <c r="Z253" t="e">
        <f t="shared" si="42"/>
        <v>#N/A</v>
      </c>
      <c r="AA253" t="e">
        <f t="shared" si="43"/>
        <v>#N/A</v>
      </c>
      <c r="AC253" t="str">
        <f>IF(Y253="","",VLOOKUP(Y253,Detaildaten!$F$8:$W$19,18,0))</f>
        <v/>
      </c>
      <c r="AD253" t="str">
        <f>IF(Y253="","",Leistungsübersicht!$D$9)</f>
        <v/>
      </c>
      <c r="AE253" t="str">
        <f>IF(Y253="","",IF(AD253=Optionen!$N$6,Optionen!$N$6,IF(AD253=Optionen!$N$5,Leistungsübersicht!$D$10,IF(AD253=Optionen!$N$4,Leistungsübersicht!$D$10))))</f>
        <v/>
      </c>
      <c r="AF253" t="str">
        <f>IF(Y253="","",IF(AD253=Optionen!$N$4,Leistungsübersicht!$D$11))</f>
        <v/>
      </c>
      <c r="AG253" s="19" t="str">
        <f>_xlfn.IFNA(INDEX(Verteilungsschlüssel!$B$5:$V$35,MATCH('Leistungsübersicht - WIP'!AC253,Verteilungsschlüssel!$B$5:$B$35,0),MATCH('Leistungsübersicht - WIP'!AE253,Verteilungsschlüssel!$B$5:$V$5,0)),"")</f>
        <v/>
      </c>
    </row>
    <row r="254" spans="2:33" x14ac:dyDescent="0.3">
      <c r="B254">
        <v>249</v>
      </c>
      <c r="C254" t="e">
        <f>IF(Detaildaten!#REF!="","",Detaildaten!#REF!)</f>
        <v>#REF!</v>
      </c>
      <c r="D254" t="e">
        <f>IF(Detaildaten!#REF!="","",Detaildaten!#REF!)</f>
        <v>#REF!</v>
      </c>
      <c r="E254" t="e">
        <f>IF(Detaildaten!#REF!="","",Detaildaten!#REF!)</f>
        <v>#REF!</v>
      </c>
      <c r="G254" t="e">
        <f>CONCATENATE(Detaildaten!#REF!," [",Detaildaten!#REF!,"] ")</f>
        <v>#REF!</v>
      </c>
      <c r="H254" t="e">
        <f>IF(Detaildaten!#REF!="","",Detaildaten!#REF!)</f>
        <v>#REF!</v>
      </c>
      <c r="I254" t="e">
        <f>Detaildaten!#REF!</f>
        <v>#REF!</v>
      </c>
      <c r="J254" t="e">
        <f>IF(Detaildaten!#REF!="","",Detaildaten!#REF!)</f>
        <v>#REF!</v>
      </c>
      <c r="L254" t="e">
        <f t="shared" si="33"/>
        <v>#REF!</v>
      </c>
      <c r="M254" t="e">
        <f t="shared" si="34"/>
        <v>#REF!</v>
      </c>
      <c r="N254" t="e">
        <f t="shared" si="35"/>
        <v>#REF!</v>
      </c>
      <c r="O254" t="e">
        <f t="shared" si="36"/>
        <v>#REF!</v>
      </c>
      <c r="Q254">
        <f>COUNTIFS(Optionen!$T$3:$T$8,Leistungsübersicht!$D$9,Optionen!$U$3:$U$8,'Leistungsübersicht - WIP'!E254)</f>
        <v>0</v>
      </c>
      <c r="S254" t="e">
        <f t="shared" si="37"/>
        <v>#REF!</v>
      </c>
      <c r="T254" t="e">
        <f t="shared" si="38"/>
        <v>#REF!</v>
      </c>
      <c r="U254" t="e">
        <f t="shared" si="39"/>
        <v>#REF!</v>
      </c>
      <c r="V254" t="e">
        <f t="shared" si="40"/>
        <v>#REF!</v>
      </c>
      <c r="X254" t="e">
        <f t="shared" si="41"/>
        <v>#N/A</v>
      </c>
      <c r="Y254" t="str" cm="1">
        <f t="array" ref="Y254">IFERROR(INDEX($T$6:$T$305,MATCH(1,COUNTIF($Y$5:Y253,$T$6:$T$305)+($T$6:$T553&lt;&gt;"")*1,0)),"")</f>
        <v/>
      </c>
      <c r="Z254" t="e">
        <f t="shared" si="42"/>
        <v>#N/A</v>
      </c>
      <c r="AA254" t="e">
        <f t="shared" si="43"/>
        <v>#N/A</v>
      </c>
      <c r="AC254" t="str">
        <f>IF(Y254="","",VLOOKUP(Y254,Detaildaten!$F$8:$W$19,18,0))</f>
        <v/>
      </c>
      <c r="AD254" t="str">
        <f>IF(Y254="","",Leistungsübersicht!$D$9)</f>
        <v/>
      </c>
      <c r="AE254" t="str">
        <f>IF(Y254="","",IF(AD254=Optionen!$N$6,Optionen!$N$6,IF(AD254=Optionen!$N$5,Leistungsübersicht!$D$10,IF(AD254=Optionen!$N$4,Leistungsübersicht!$D$10))))</f>
        <v/>
      </c>
      <c r="AF254" t="str">
        <f>IF(Y254="","",IF(AD254=Optionen!$N$4,Leistungsübersicht!$D$11))</f>
        <v/>
      </c>
      <c r="AG254" s="19" t="str">
        <f>_xlfn.IFNA(INDEX(Verteilungsschlüssel!$B$5:$V$35,MATCH('Leistungsübersicht - WIP'!AC254,Verteilungsschlüssel!$B$5:$B$35,0),MATCH('Leistungsübersicht - WIP'!AE254,Verteilungsschlüssel!$B$5:$V$5,0)),"")</f>
        <v/>
      </c>
    </row>
    <row r="255" spans="2:33" x14ac:dyDescent="0.3">
      <c r="B255">
        <v>250</v>
      </c>
      <c r="C255" t="e">
        <f>IF(Detaildaten!#REF!="","",Detaildaten!#REF!)</f>
        <v>#REF!</v>
      </c>
      <c r="D255" t="e">
        <f>IF(Detaildaten!#REF!="","",Detaildaten!#REF!)</f>
        <v>#REF!</v>
      </c>
      <c r="E255" t="e">
        <f>IF(Detaildaten!#REF!="","",Detaildaten!#REF!)</f>
        <v>#REF!</v>
      </c>
      <c r="G255" t="e">
        <f>CONCATENATE(Detaildaten!#REF!," [",Detaildaten!#REF!,"] ")</f>
        <v>#REF!</v>
      </c>
      <c r="H255" t="e">
        <f>IF(Detaildaten!#REF!="","",Detaildaten!#REF!)</f>
        <v>#REF!</v>
      </c>
      <c r="I255" t="e">
        <f>Detaildaten!#REF!</f>
        <v>#REF!</v>
      </c>
      <c r="J255" t="e">
        <f>IF(Detaildaten!#REF!="","",Detaildaten!#REF!)</f>
        <v>#REF!</v>
      </c>
      <c r="L255" t="e">
        <f t="shared" si="33"/>
        <v>#REF!</v>
      </c>
      <c r="M255" t="e">
        <f t="shared" si="34"/>
        <v>#REF!</v>
      </c>
      <c r="N255" t="e">
        <f t="shared" si="35"/>
        <v>#REF!</v>
      </c>
      <c r="O255" t="e">
        <f t="shared" si="36"/>
        <v>#REF!</v>
      </c>
      <c r="Q255">
        <f>COUNTIFS(Optionen!$T$3:$T$8,Leistungsübersicht!$D$9,Optionen!$U$3:$U$8,'Leistungsübersicht - WIP'!E255)</f>
        <v>0</v>
      </c>
      <c r="S255" t="e">
        <f t="shared" si="37"/>
        <v>#REF!</v>
      </c>
      <c r="T255" t="e">
        <f t="shared" si="38"/>
        <v>#REF!</v>
      </c>
      <c r="U255" t="e">
        <f t="shared" si="39"/>
        <v>#REF!</v>
      </c>
      <c r="V255" t="e">
        <f t="shared" si="40"/>
        <v>#REF!</v>
      </c>
      <c r="X255" t="e">
        <f t="shared" si="41"/>
        <v>#N/A</v>
      </c>
      <c r="Y255" t="str" cm="1">
        <f t="array" ref="Y255">IFERROR(INDEX($T$6:$T$305,MATCH(1,COUNTIF($Y$5:Y254,$T$6:$T$305)+($T$6:$T554&lt;&gt;"")*1,0)),"")</f>
        <v/>
      </c>
      <c r="Z255" t="e">
        <f t="shared" si="42"/>
        <v>#N/A</v>
      </c>
      <c r="AA255" t="e">
        <f t="shared" si="43"/>
        <v>#N/A</v>
      </c>
      <c r="AC255" t="str">
        <f>IF(Y255="","",VLOOKUP(Y255,Detaildaten!$F$8:$W$19,18,0))</f>
        <v/>
      </c>
      <c r="AD255" t="str">
        <f>IF(Y255="","",Leistungsübersicht!$D$9)</f>
        <v/>
      </c>
      <c r="AE255" t="str">
        <f>IF(Y255="","",IF(AD255=Optionen!$N$6,Optionen!$N$6,IF(AD255=Optionen!$N$5,Leistungsübersicht!$D$10,IF(AD255=Optionen!$N$4,Leistungsübersicht!$D$10))))</f>
        <v/>
      </c>
      <c r="AF255" t="str">
        <f>IF(Y255="","",IF(AD255=Optionen!$N$4,Leistungsübersicht!$D$11))</f>
        <v/>
      </c>
      <c r="AG255" s="19" t="str">
        <f>_xlfn.IFNA(INDEX(Verteilungsschlüssel!$B$5:$V$35,MATCH('Leistungsübersicht - WIP'!AC255,Verteilungsschlüssel!$B$5:$B$35,0),MATCH('Leistungsübersicht - WIP'!AE255,Verteilungsschlüssel!$B$5:$V$5,0)),"")</f>
        <v/>
      </c>
    </row>
    <row r="256" spans="2:33" x14ac:dyDescent="0.3">
      <c r="B256">
        <v>251</v>
      </c>
      <c r="C256" t="e">
        <f>IF(Detaildaten!#REF!="","",Detaildaten!#REF!)</f>
        <v>#REF!</v>
      </c>
      <c r="D256" t="e">
        <f>IF(Detaildaten!#REF!="","",Detaildaten!#REF!)</f>
        <v>#REF!</v>
      </c>
      <c r="E256" t="e">
        <f>IF(Detaildaten!#REF!="","",Detaildaten!#REF!)</f>
        <v>#REF!</v>
      </c>
      <c r="G256" t="e">
        <f>CONCATENATE(Detaildaten!#REF!," [",Detaildaten!#REF!,"] ")</f>
        <v>#REF!</v>
      </c>
      <c r="H256" t="e">
        <f>IF(Detaildaten!#REF!="","",Detaildaten!#REF!)</f>
        <v>#REF!</v>
      </c>
      <c r="I256" t="e">
        <f>Detaildaten!#REF!</f>
        <v>#REF!</v>
      </c>
      <c r="J256" t="e">
        <f>IF(Detaildaten!#REF!="","",Detaildaten!#REF!)</f>
        <v>#REF!</v>
      </c>
      <c r="L256" t="e">
        <f t="shared" si="33"/>
        <v>#REF!</v>
      </c>
      <c r="M256" t="e">
        <f t="shared" si="34"/>
        <v>#REF!</v>
      </c>
      <c r="N256" t="e">
        <f t="shared" si="35"/>
        <v>#REF!</v>
      </c>
      <c r="O256" t="e">
        <f t="shared" si="36"/>
        <v>#REF!</v>
      </c>
      <c r="Q256">
        <f>COUNTIFS(Optionen!$T$3:$T$8,Leistungsübersicht!$D$9,Optionen!$U$3:$U$8,'Leistungsübersicht - WIP'!E256)</f>
        <v>0</v>
      </c>
      <c r="S256" t="e">
        <f t="shared" si="37"/>
        <v>#REF!</v>
      </c>
      <c r="T256" t="e">
        <f t="shared" si="38"/>
        <v>#REF!</v>
      </c>
      <c r="U256" t="e">
        <f t="shared" si="39"/>
        <v>#REF!</v>
      </c>
      <c r="V256" t="e">
        <f t="shared" si="40"/>
        <v>#REF!</v>
      </c>
      <c r="X256" t="e">
        <f t="shared" si="41"/>
        <v>#N/A</v>
      </c>
      <c r="Y256" t="str" cm="1">
        <f t="array" ref="Y256">IFERROR(INDEX($T$6:$T$305,MATCH(1,COUNTIF($Y$5:Y255,$T$6:$T$305)+($T$6:$T555&lt;&gt;"")*1,0)),"")</f>
        <v/>
      </c>
      <c r="Z256" t="e">
        <f t="shared" si="42"/>
        <v>#N/A</v>
      </c>
      <c r="AA256" t="e">
        <f t="shared" si="43"/>
        <v>#N/A</v>
      </c>
      <c r="AC256" t="str">
        <f>IF(Y256="","",VLOOKUP(Y256,Detaildaten!$F$8:$W$19,18,0))</f>
        <v/>
      </c>
      <c r="AD256" t="str">
        <f>IF(Y256="","",Leistungsübersicht!$D$9)</f>
        <v/>
      </c>
      <c r="AE256" t="str">
        <f>IF(Y256="","",IF(AD256=Optionen!$N$6,Optionen!$N$6,IF(AD256=Optionen!$N$5,Leistungsübersicht!$D$10,IF(AD256=Optionen!$N$4,Leistungsübersicht!$D$10))))</f>
        <v/>
      </c>
      <c r="AF256" t="str">
        <f>IF(Y256="","",IF(AD256=Optionen!$N$4,Leistungsübersicht!$D$11))</f>
        <v/>
      </c>
      <c r="AG256" s="19" t="str">
        <f>_xlfn.IFNA(INDEX(Verteilungsschlüssel!$B$5:$V$35,MATCH('Leistungsübersicht - WIP'!AC256,Verteilungsschlüssel!$B$5:$B$35,0),MATCH('Leistungsübersicht - WIP'!AE256,Verteilungsschlüssel!$B$5:$V$5,0)),"")</f>
        <v/>
      </c>
    </row>
    <row r="257" spans="2:33" x14ac:dyDescent="0.3">
      <c r="B257">
        <v>252</v>
      </c>
      <c r="C257" t="e">
        <f>IF(Detaildaten!#REF!="","",Detaildaten!#REF!)</f>
        <v>#REF!</v>
      </c>
      <c r="D257" t="e">
        <f>IF(Detaildaten!#REF!="","",Detaildaten!#REF!)</f>
        <v>#REF!</v>
      </c>
      <c r="E257" t="e">
        <f>IF(Detaildaten!#REF!="","",Detaildaten!#REF!)</f>
        <v>#REF!</v>
      </c>
      <c r="G257" t="e">
        <f>CONCATENATE(Detaildaten!#REF!," [",Detaildaten!#REF!,"] ")</f>
        <v>#REF!</v>
      </c>
      <c r="H257" t="e">
        <f>IF(Detaildaten!#REF!="","",Detaildaten!#REF!)</f>
        <v>#REF!</v>
      </c>
      <c r="I257" t="e">
        <f>Detaildaten!#REF!</f>
        <v>#REF!</v>
      </c>
      <c r="J257" t="e">
        <f>IF(Detaildaten!#REF!="","",Detaildaten!#REF!)</f>
        <v>#REF!</v>
      </c>
      <c r="L257" t="e">
        <f t="shared" si="33"/>
        <v>#REF!</v>
      </c>
      <c r="M257" t="e">
        <f t="shared" si="34"/>
        <v>#REF!</v>
      </c>
      <c r="N257" t="e">
        <f t="shared" si="35"/>
        <v>#REF!</v>
      </c>
      <c r="O257" t="e">
        <f t="shared" si="36"/>
        <v>#REF!</v>
      </c>
      <c r="Q257">
        <f>COUNTIFS(Optionen!$T$3:$T$8,Leistungsübersicht!$D$9,Optionen!$U$3:$U$8,'Leistungsübersicht - WIP'!E257)</f>
        <v>0</v>
      </c>
      <c r="S257" t="e">
        <f t="shared" si="37"/>
        <v>#REF!</v>
      </c>
      <c r="T257" t="e">
        <f t="shared" si="38"/>
        <v>#REF!</v>
      </c>
      <c r="U257" t="e">
        <f t="shared" si="39"/>
        <v>#REF!</v>
      </c>
      <c r="V257" t="e">
        <f t="shared" si="40"/>
        <v>#REF!</v>
      </c>
      <c r="X257" t="e">
        <f t="shared" si="41"/>
        <v>#N/A</v>
      </c>
      <c r="Y257" t="str" cm="1">
        <f t="array" ref="Y257">IFERROR(INDEX($T$6:$T$305,MATCH(1,COUNTIF($Y$5:Y256,$T$6:$T$305)+($T$6:$T556&lt;&gt;"")*1,0)),"")</f>
        <v/>
      </c>
      <c r="Z257" t="e">
        <f t="shared" si="42"/>
        <v>#N/A</v>
      </c>
      <c r="AA257" t="e">
        <f t="shared" si="43"/>
        <v>#N/A</v>
      </c>
      <c r="AC257" t="str">
        <f>IF(Y257="","",VLOOKUP(Y257,Detaildaten!$F$8:$W$19,18,0))</f>
        <v/>
      </c>
      <c r="AD257" t="str">
        <f>IF(Y257="","",Leistungsübersicht!$D$9)</f>
        <v/>
      </c>
      <c r="AE257" t="str">
        <f>IF(Y257="","",IF(AD257=Optionen!$N$6,Optionen!$N$6,IF(AD257=Optionen!$N$5,Leistungsübersicht!$D$10,IF(AD257=Optionen!$N$4,Leistungsübersicht!$D$10))))</f>
        <v/>
      </c>
      <c r="AF257" t="str">
        <f>IF(Y257="","",IF(AD257=Optionen!$N$4,Leistungsübersicht!$D$11))</f>
        <v/>
      </c>
      <c r="AG257" s="19" t="str">
        <f>_xlfn.IFNA(INDEX(Verteilungsschlüssel!$B$5:$V$35,MATCH('Leistungsübersicht - WIP'!AC257,Verteilungsschlüssel!$B$5:$B$35,0),MATCH('Leistungsübersicht - WIP'!AE257,Verteilungsschlüssel!$B$5:$V$5,0)),"")</f>
        <v/>
      </c>
    </row>
    <row r="258" spans="2:33" x14ac:dyDescent="0.3">
      <c r="B258">
        <v>253</v>
      </c>
      <c r="C258" t="e">
        <f>IF(Detaildaten!#REF!="","",Detaildaten!#REF!)</f>
        <v>#REF!</v>
      </c>
      <c r="D258" t="e">
        <f>IF(Detaildaten!#REF!="","",Detaildaten!#REF!)</f>
        <v>#REF!</v>
      </c>
      <c r="E258" t="e">
        <f>IF(Detaildaten!#REF!="","",Detaildaten!#REF!)</f>
        <v>#REF!</v>
      </c>
      <c r="G258" t="e">
        <f>CONCATENATE(Detaildaten!#REF!," [",Detaildaten!#REF!,"] ")</f>
        <v>#REF!</v>
      </c>
      <c r="H258" t="e">
        <f>IF(Detaildaten!#REF!="","",Detaildaten!#REF!)</f>
        <v>#REF!</v>
      </c>
      <c r="I258" t="e">
        <f>Detaildaten!#REF!</f>
        <v>#REF!</v>
      </c>
      <c r="J258" t="e">
        <f>IF(Detaildaten!#REF!="","",Detaildaten!#REF!)</f>
        <v>#REF!</v>
      </c>
      <c r="L258" t="e">
        <f t="shared" si="33"/>
        <v>#REF!</v>
      </c>
      <c r="M258" t="e">
        <f t="shared" si="34"/>
        <v>#REF!</v>
      </c>
      <c r="N258" t="e">
        <f t="shared" si="35"/>
        <v>#REF!</v>
      </c>
      <c r="O258" t="e">
        <f t="shared" si="36"/>
        <v>#REF!</v>
      </c>
      <c r="Q258">
        <f>COUNTIFS(Optionen!$T$3:$T$8,Leistungsübersicht!$D$9,Optionen!$U$3:$U$8,'Leistungsübersicht - WIP'!E258)</f>
        <v>0</v>
      </c>
      <c r="S258" t="e">
        <f t="shared" si="37"/>
        <v>#REF!</v>
      </c>
      <c r="T258" t="e">
        <f t="shared" si="38"/>
        <v>#REF!</v>
      </c>
      <c r="U258" t="e">
        <f t="shared" si="39"/>
        <v>#REF!</v>
      </c>
      <c r="V258" t="e">
        <f t="shared" si="40"/>
        <v>#REF!</v>
      </c>
      <c r="X258" t="e">
        <f t="shared" si="41"/>
        <v>#N/A</v>
      </c>
      <c r="Y258" t="str" cm="1">
        <f t="array" ref="Y258">IFERROR(INDEX($T$6:$T$305,MATCH(1,COUNTIF($Y$5:Y257,$T$6:$T$305)+($T$6:$T557&lt;&gt;"")*1,0)),"")</f>
        <v/>
      </c>
      <c r="Z258" t="e">
        <f t="shared" si="42"/>
        <v>#N/A</v>
      </c>
      <c r="AA258" t="e">
        <f t="shared" si="43"/>
        <v>#N/A</v>
      </c>
      <c r="AC258" t="str">
        <f>IF(Y258="","",VLOOKUP(Y258,Detaildaten!$F$8:$W$19,18,0))</f>
        <v/>
      </c>
      <c r="AD258" t="str">
        <f>IF(Y258="","",Leistungsübersicht!$D$9)</f>
        <v/>
      </c>
      <c r="AE258" t="str">
        <f>IF(Y258="","",IF(AD258=Optionen!$N$6,Optionen!$N$6,IF(AD258=Optionen!$N$5,Leistungsübersicht!$D$10,IF(AD258=Optionen!$N$4,Leistungsübersicht!$D$10))))</f>
        <v/>
      </c>
      <c r="AF258" t="str">
        <f>IF(Y258="","",IF(AD258=Optionen!$N$4,Leistungsübersicht!$D$11))</f>
        <v/>
      </c>
      <c r="AG258" s="19" t="str">
        <f>_xlfn.IFNA(INDEX(Verteilungsschlüssel!$B$5:$V$35,MATCH('Leistungsübersicht - WIP'!AC258,Verteilungsschlüssel!$B$5:$B$35,0),MATCH('Leistungsübersicht - WIP'!AE258,Verteilungsschlüssel!$B$5:$V$5,0)),"")</f>
        <v/>
      </c>
    </row>
    <row r="259" spans="2:33" x14ac:dyDescent="0.3">
      <c r="B259">
        <v>254</v>
      </c>
      <c r="C259" t="e">
        <f>IF(Detaildaten!#REF!="","",Detaildaten!#REF!)</f>
        <v>#REF!</v>
      </c>
      <c r="D259" t="e">
        <f>IF(Detaildaten!#REF!="","",Detaildaten!#REF!)</f>
        <v>#REF!</v>
      </c>
      <c r="E259" t="e">
        <f>IF(Detaildaten!#REF!="","",Detaildaten!#REF!)</f>
        <v>#REF!</v>
      </c>
      <c r="G259" t="e">
        <f>CONCATENATE(Detaildaten!#REF!," [",Detaildaten!#REF!,"] ")</f>
        <v>#REF!</v>
      </c>
      <c r="H259" t="e">
        <f>IF(Detaildaten!#REF!="","",Detaildaten!#REF!)</f>
        <v>#REF!</v>
      </c>
      <c r="I259" t="e">
        <f>Detaildaten!#REF!</f>
        <v>#REF!</v>
      </c>
      <c r="J259" t="e">
        <f>IF(Detaildaten!#REF!="","",Detaildaten!#REF!)</f>
        <v>#REF!</v>
      </c>
      <c r="L259" t="e">
        <f t="shared" si="33"/>
        <v>#REF!</v>
      </c>
      <c r="M259" t="e">
        <f t="shared" si="34"/>
        <v>#REF!</v>
      </c>
      <c r="N259" t="e">
        <f t="shared" si="35"/>
        <v>#REF!</v>
      </c>
      <c r="O259" t="e">
        <f t="shared" si="36"/>
        <v>#REF!</v>
      </c>
      <c r="Q259">
        <f>COUNTIFS(Optionen!$T$3:$T$8,Leistungsübersicht!$D$9,Optionen!$U$3:$U$8,'Leistungsübersicht - WIP'!E259)</f>
        <v>0</v>
      </c>
      <c r="S259" t="e">
        <f t="shared" si="37"/>
        <v>#REF!</v>
      </c>
      <c r="T259" t="e">
        <f t="shared" si="38"/>
        <v>#REF!</v>
      </c>
      <c r="U259" t="e">
        <f t="shared" si="39"/>
        <v>#REF!</v>
      </c>
      <c r="V259" t="e">
        <f t="shared" si="40"/>
        <v>#REF!</v>
      </c>
      <c r="X259" t="e">
        <f t="shared" si="41"/>
        <v>#N/A</v>
      </c>
      <c r="Y259" t="str" cm="1">
        <f t="array" ref="Y259">IFERROR(INDEX($T$6:$T$305,MATCH(1,COUNTIF($Y$5:Y258,$T$6:$T$305)+($T$6:$T558&lt;&gt;"")*1,0)),"")</f>
        <v/>
      </c>
      <c r="Z259" t="e">
        <f t="shared" si="42"/>
        <v>#N/A</v>
      </c>
      <c r="AA259" t="e">
        <f t="shared" si="43"/>
        <v>#N/A</v>
      </c>
      <c r="AC259" t="str">
        <f>IF(Y259="","",VLOOKUP(Y259,Detaildaten!$F$8:$W$19,18,0))</f>
        <v/>
      </c>
      <c r="AD259" t="str">
        <f>IF(Y259="","",Leistungsübersicht!$D$9)</f>
        <v/>
      </c>
      <c r="AE259" t="str">
        <f>IF(Y259="","",IF(AD259=Optionen!$N$6,Optionen!$N$6,IF(AD259=Optionen!$N$5,Leistungsübersicht!$D$10,IF(AD259=Optionen!$N$4,Leistungsübersicht!$D$10))))</f>
        <v/>
      </c>
      <c r="AF259" t="str">
        <f>IF(Y259="","",IF(AD259=Optionen!$N$4,Leistungsübersicht!$D$11))</f>
        <v/>
      </c>
      <c r="AG259" s="19" t="str">
        <f>_xlfn.IFNA(INDEX(Verteilungsschlüssel!$B$5:$V$35,MATCH('Leistungsübersicht - WIP'!AC259,Verteilungsschlüssel!$B$5:$B$35,0),MATCH('Leistungsübersicht - WIP'!AE259,Verteilungsschlüssel!$B$5:$V$5,0)),"")</f>
        <v/>
      </c>
    </row>
    <row r="260" spans="2:33" x14ac:dyDescent="0.3">
      <c r="B260">
        <v>255</v>
      </c>
      <c r="C260" t="e">
        <f>IF(Detaildaten!#REF!="","",Detaildaten!#REF!)</f>
        <v>#REF!</v>
      </c>
      <c r="D260" t="e">
        <f>IF(Detaildaten!#REF!="","",Detaildaten!#REF!)</f>
        <v>#REF!</v>
      </c>
      <c r="E260" t="e">
        <f>IF(Detaildaten!#REF!="","",Detaildaten!#REF!)</f>
        <v>#REF!</v>
      </c>
      <c r="G260" t="e">
        <f>CONCATENATE(Detaildaten!#REF!," [",Detaildaten!#REF!,"] ")</f>
        <v>#REF!</v>
      </c>
      <c r="H260" t="e">
        <f>IF(Detaildaten!#REF!="","",Detaildaten!#REF!)</f>
        <v>#REF!</v>
      </c>
      <c r="I260" t="e">
        <f>Detaildaten!#REF!</f>
        <v>#REF!</v>
      </c>
      <c r="J260" t="e">
        <f>IF(Detaildaten!#REF!="","",Detaildaten!#REF!)</f>
        <v>#REF!</v>
      </c>
      <c r="L260" t="e">
        <f t="shared" si="33"/>
        <v>#REF!</v>
      </c>
      <c r="M260" t="e">
        <f t="shared" si="34"/>
        <v>#REF!</v>
      </c>
      <c r="N260" t="e">
        <f t="shared" si="35"/>
        <v>#REF!</v>
      </c>
      <c r="O260" t="e">
        <f t="shared" si="36"/>
        <v>#REF!</v>
      </c>
      <c r="Q260">
        <f>COUNTIFS(Optionen!$T$3:$T$8,Leistungsübersicht!$D$9,Optionen!$U$3:$U$8,'Leistungsübersicht - WIP'!E260)</f>
        <v>0</v>
      </c>
      <c r="S260" t="e">
        <f t="shared" si="37"/>
        <v>#REF!</v>
      </c>
      <c r="T260" t="e">
        <f t="shared" si="38"/>
        <v>#REF!</v>
      </c>
      <c r="U260" t="e">
        <f t="shared" si="39"/>
        <v>#REF!</v>
      </c>
      <c r="V260" t="e">
        <f t="shared" si="40"/>
        <v>#REF!</v>
      </c>
      <c r="X260" t="e">
        <f t="shared" si="41"/>
        <v>#N/A</v>
      </c>
      <c r="Y260" t="str" cm="1">
        <f t="array" ref="Y260">IFERROR(INDEX($T$6:$T$305,MATCH(1,COUNTIF($Y$5:Y259,$T$6:$T$305)+($T$6:$T559&lt;&gt;"")*1,0)),"")</f>
        <v/>
      </c>
      <c r="Z260" t="e">
        <f t="shared" si="42"/>
        <v>#N/A</v>
      </c>
      <c r="AA260" t="e">
        <f t="shared" si="43"/>
        <v>#N/A</v>
      </c>
      <c r="AC260" t="str">
        <f>IF(Y260="","",VLOOKUP(Y260,Detaildaten!$F$8:$W$19,18,0))</f>
        <v/>
      </c>
      <c r="AD260" t="str">
        <f>IF(Y260="","",Leistungsübersicht!$D$9)</f>
        <v/>
      </c>
      <c r="AE260" t="str">
        <f>IF(Y260="","",IF(AD260=Optionen!$N$6,Optionen!$N$6,IF(AD260=Optionen!$N$5,Leistungsübersicht!$D$10,IF(AD260=Optionen!$N$4,Leistungsübersicht!$D$10))))</f>
        <v/>
      </c>
      <c r="AF260" t="str">
        <f>IF(Y260="","",IF(AD260=Optionen!$N$4,Leistungsübersicht!$D$11))</f>
        <v/>
      </c>
      <c r="AG260" s="19" t="str">
        <f>_xlfn.IFNA(INDEX(Verteilungsschlüssel!$B$5:$V$35,MATCH('Leistungsübersicht - WIP'!AC260,Verteilungsschlüssel!$B$5:$B$35,0),MATCH('Leistungsübersicht - WIP'!AE260,Verteilungsschlüssel!$B$5:$V$5,0)),"")</f>
        <v/>
      </c>
    </row>
    <row r="261" spans="2:33" x14ac:dyDescent="0.3">
      <c r="B261">
        <v>256</v>
      </c>
      <c r="C261" t="e">
        <f>IF(Detaildaten!#REF!="","",Detaildaten!#REF!)</f>
        <v>#REF!</v>
      </c>
      <c r="D261" t="e">
        <f>IF(Detaildaten!#REF!="","",Detaildaten!#REF!)</f>
        <v>#REF!</v>
      </c>
      <c r="E261" t="e">
        <f>IF(Detaildaten!#REF!="","",Detaildaten!#REF!)</f>
        <v>#REF!</v>
      </c>
      <c r="G261" t="e">
        <f>CONCATENATE(Detaildaten!#REF!," [",Detaildaten!#REF!,"] ")</f>
        <v>#REF!</v>
      </c>
      <c r="H261" t="e">
        <f>IF(Detaildaten!#REF!="","",Detaildaten!#REF!)</f>
        <v>#REF!</v>
      </c>
      <c r="I261" t="e">
        <f>Detaildaten!#REF!</f>
        <v>#REF!</v>
      </c>
      <c r="J261" t="e">
        <f>IF(Detaildaten!#REF!="","",Detaildaten!#REF!)</f>
        <v>#REF!</v>
      </c>
      <c r="L261" t="e">
        <f t="shared" si="33"/>
        <v>#REF!</v>
      </c>
      <c r="M261" t="e">
        <f t="shared" si="34"/>
        <v>#REF!</v>
      </c>
      <c r="N261" t="e">
        <f t="shared" si="35"/>
        <v>#REF!</v>
      </c>
      <c r="O261" t="e">
        <f t="shared" si="36"/>
        <v>#REF!</v>
      </c>
      <c r="Q261">
        <f>COUNTIFS(Optionen!$T$3:$T$8,Leistungsübersicht!$D$9,Optionen!$U$3:$U$8,'Leistungsübersicht - WIP'!E261)</f>
        <v>0</v>
      </c>
      <c r="S261" t="e">
        <f t="shared" si="37"/>
        <v>#REF!</v>
      </c>
      <c r="T261" t="e">
        <f t="shared" si="38"/>
        <v>#REF!</v>
      </c>
      <c r="U261" t="e">
        <f t="shared" si="39"/>
        <v>#REF!</v>
      </c>
      <c r="V261" t="e">
        <f t="shared" si="40"/>
        <v>#REF!</v>
      </c>
      <c r="X261" t="e">
        <f t="shared" si="41"/>
        <v>#N/A</v>
      </c>
      <c r="Y261" t="str" cm="1">
        <f t="array" ref="Y261">IFERROR(INDEX($T$6:$T$305,MATCH(1,COUNTIF($Y$5:Y260,$T$6:$T$305)+($T$6:$T560&lt;&gt;"")*1,0)),"")</f>
        <v/>
      </c>
      <c r="Z261" t="e">
        <f t="shared" si="42"/>
        <v>#N/A</v>
      </c>
      <c r="AA261" t="e">
        <f t="shared" si="43"/>
        <v>#N/A</v>
      </c>
      <c r="AC261" t="str">
        <f>IF(Y261="","",VLOOKUP(Y261,Detaildaten!$F$8:$W$19,18,0))</f>
        <v/>
      </c>
      <c r="AD261" t="str">
        <f>IF(Y261="","",Leistungsübersicht!$D$9)</f>
        <v/>
      </c>
      <c r="AE261" t="str">
        <f>IF(Y261="","",IF(AD261=Optionen!$N$6,Optionen!$N$6,IF(AD261=Optionen!$N$5,Leistungsübersicht!$D$10,IF(AD261=Optionen!$N$4,Leistungsübersicht!$D$10))))</f>
        <v/>
      </c>
      <c r="AF261" t="str">
        <f>IF(Y261="","",IF(AD261=Optionen!$N$4,Leistungsübersicht!$D$11))</f>
        <v/>
      </c>
      <c r="AG261" s="19" t="str">
        <f>_xlfn.IFNA(INDEX(Verteilungsschlüssel!$B$5:$V$35,MATCH('Leistungsübersicht - WIP'!AC261,Verteilungsschlüssel!$B$5:$B$35,0),MATCH('Leistungsübersicht - WIP'!AE261,Verteilungsschlüssel!$B$5:$V$5,0)),"")</f>
        <v/>
      </c>
    </row>
    <row r="262" spans="2:33" x14ac:dyDescent="0.3">
      <c r="B262">
        <v>257</v>
      </c>
      <c r="C262" t="e">
        <f>IF(Detaildaten!#REF!="","",Detaildaten!#REF!)</f>
        <v>#REF!</v>
      </c>
      <c r="D262" t="e">
        <f>IF(Detaildaten!#REF!="","",Detaildaten!#REF!)</f>
        <v>#REF!</v>
      </c>
      <c r="E262" t="e">
        <f>IF(Detaildaten!#REF!="","",Detaildaten!#REF!)</f>
        <v>#REF!</v>
      </c>
      <c r="G262" t="e">
        <f>CONCATENATE(Detaildaten!#REF!," [",Detaildaten!#REF!,"] ")</f>
        <v>#REF!</v>
      </c>
      <c r="H262" t="e">
        <f>IF(Detaildaten!#REF!="","",Detaildaten!#REF!)</f>
        <v>#REF!</v>
      </c>
      <c r="I262" t="e">
        <f>Detaildaten!#REF!</f>
        <v>#REF!</v>
      </c>
      <c r="J262" t="e">
        <f>IF(Detaildaten!#REF!="","",Detaildaten!#REF!)</f>
        <v>#REF!</v>
      </c>
      <c r="L262" t="e">
        <f t="shared" si="33"/>
        <v>#REF!</v>
      </c>
      <c r="M262" t="e">
        <f t="shared" si="34"/>
        <v>#REF!</v>
      </c>
      <c r="N262" t="e">
        <f t="shared" si="35"/>
        <v>#REF!</v>
      </c>
      <c r="O262" t="e">
        <f t="shared" si="36"/>
        <v>#REF!</v>
      </c>
      <c r="Q262">
        <f>COUNTIFS(Optionen!$T$3:$T$8,Leistungsübersicht!$D$9,Optionen!$U$3:$U$8,'Leistungsübersicht - WIP'!E262)</f>
        <v>0</v>
      </c>
      <c r="S262" t="e">
        <f t="shared" si="37"/>
        <v>#REF!</v>
      </c>
      <c r="T262" t="e">
        <f t="shared" si="38"/>
        <v>#REF!</v>
      </c>
      <c r="U262" t="e">
        <f t="shared" si="39"/>
        <v>#REF!</v>
      </c>
      <c r="V262" t="e">
        <f t="shared" si="40"/>
        <v>#REF!</v>
      </c>
      <c r="X262" t="e">
        <f t="shared" si="41"/>
        <v>#N/A</v>
      </c>
      <c r="Y262" t="str" cm="1">
        <f t="array" ref="Y262">IFERROR(INDEX($T$6:$T$305,MATCH(1,COUNTIF($Y$5:Y261,$T$6:$T$305)+($T$6:$T561&lt;&gt;"")*1,0)),"")</f>
        <v/>
      </c>
      <c r="Z262" t="e">
        <f t="shared" si="42"/>
        <v>#N/A</v>
      </c>
      <c r="AA262" t="e">
        <f t="shared" si="43"/>
        <v>#N/A</v>
      </c>
      <c r="AC262" t="str">
        <f>IF(Y262="","",VLOOKUP(Y262,Detaildaten!$F$8:$W$19,18,0))</f>
        <v/>
      </c>
      <c r="AD262" t="str">
        <f>IF(Y262="","",Leistungsübersicht!$D$9)</f>
        <v/>
      </c>
      <c r="AE262" t="str">
        <f>IF(Y262="","",IF(AD262=Optionen!$N$6,Optionen!$N$6,IF(AD262=Optionen!$N$5,Leistungsübersicht!$D$10,IF(AD262=Optionen!$N$4,Leistungsübersicht!$D$10))))</f>
        <v/>
      </c>
      <c r="AF262" t="str">
        <f>IF(Y262="","",IF(AD262=Optionen!$N$4,Leistungsübersicht!$D$11))</f>
        <v/>
      </c>
      <c r="AG262" s="19" t="str">
        <f>_xlfn.IFNA(INDEX(Verteilungsschlüssel!$B$5:$V$35,MATCH('Leistungsübersicht - WIP'!AC262,Verteilungsschlüssel!$B$5:$B$35,0),MATCH('Leistungsübersicht - WIP'!AE262,Verteilungsschlüssel!$B$5:$V$5,0)),"")</f>
        <v/>
      </c>
    </row>
    <row r="263" spans="2:33" x14ac:dyDescent="0.3">
      <c r="B263">
        <v>258</v>
      </c>
      <c r="C263" t="e">
        <f>IF(Detaildaten!#REF!="","",Detaildaten!#REF!)</f>
        <v>#REF!</v>
      </c>
      <c r="D263" t="e">
        <f>IF(Detaildaten!#REF!="","",Detaildaten!#REF!)</f>
        <v>#REF!</v>
      </c>
      <c r="E263" t="e">
        <f>IF(Detaildaten!#REF!="","",Detaildaten!#REF!)</f>
        <v>#REF!</v>
      </c>
      <c r="G263" t="e">
        <f>CONCATENATE(Detaildaten!#REF!," [",Detaildaten!#REF!,"] ")</f>
        <v>#REF!</v>
      </c>
      <c r="H263" t="e">
        <f>IF(Detaildaten!#REF!="","",Detaildaten!#REF!)</f>
        <v>#REF!</v>
      </c>
      <c r="I263" t="e">
        <f>Detaildaten!#REF!</f>
        <v>#REF!</v>
      </c>
      <c r="J263" t="e">
        <f>IF(Detaildaten!#REF!="","",Detaildaten!#REF!)</f>
        <v>#REF!</v>
      </c>
      <c r="L263" t="e">
        <f t="shared" ref="L263:L305" si="44">IF(AND($C263="Ja",$D263="Ja"),G263,"")</f>
        <v>#REF!</v>
      </c>
      <c r="M263" t="e">
        <f t="shared" ref="M263:M305" si="45">IF(AND($C263="Ja",$D263="Ja"),H263,"")</f>
        <v>#REF!</v>
      </c>
      <c r="N263" t="e">
        <f t="shared" ref="N263:N305" si="46">IF(AND($C263="Ja",$D263="Ja"),I263,"")</f>
        <v>#REF!</v>
      </c>
      <c r="O263" t="e">
        <f t="shared" ref="O263:O305" si="47">IF(AND($C263="Ja",$D263="Ja"),J263,"")</f>
        <v>#REF!</v>
      </c>
      <c r="Q263">
        <f>COUNTIFS(Optionen!$T$3:$T$8,Leistungsübersicht!$D$9,Optionen!$U$3:$U$8,'Leistungsübersicht - WIP'!E263)</f>
        <v>0</v>
      </c>
      <c r="S263" t="e">
        <f t="shared" ref="S263:S305" si="48">IF(L263="","",IF($Q263=1,L263,""))</f>
        <v>#REF!</v>
      </c>
      <c r="T263" t="e">
        <f t="shared" ref="T263:T305" si="49">IF(M263="","",IF($Q263=1,M263,""))</f>
        <v>#REF!</v>
      </c>
      <c r="U263" t="e">
        <f t="shared" ref="U263:U305" si="50">IF(N263="","",IF($Q263=1,N263,""))</f>
        <v>#REF!</v>
      </c>
      <c r="V263" t="e">
        <f t="shared" ref="V263:V305" si="51">IF(O263="","",IF($Q263=1,O263,""))</f>
        <v>#REF!</v>
      </c>
      <c r="X263" t="e">
        <f t="shared" ref="X263:X305" si="52">VLOOKUP(Y263,M263:S562,7,0)</f>
        <v>#N/A</v>
      </c>
      <c r="Y263" t="str" cm="1">
        <f t="array" ref="Y263">IFERROR(INDEX($T$6:$T$305,MATCH(1,COUNTIF($Y$5:Y262,$T$6:$T$305)+($T$6:$T562&lt;&gt;"")*1,0)),"")</f>
        <v/>
      </c>
      <c r="Z263" t="e">
        <f t="shared" ref="Z263:Z305" si="53">VLOOKUP(Y263,T263:V562,2,0)</f>
        <v>#N/A</v>
      </c>
      <c r="AA263" t="e">
        <f t="shared" ref="AA263:AA305" si="54">VLOOKUP(Y263,T263:V562,3,0)</f>
        <v>#N/A</v>
      </c>
      <c r="AC263" t="str">
        <f>IF(Y263="","",VLOOKUP(Y263,Detaildaten!$F$8:$W$19,18,0))</f>
        <v/>
      </c>
      <c r="AD263" t="str">
        <f>IF(Y263="","",Leistungsübersicht!$D$9)</f>
        <v/>
      </c>
      <c r="AE263" t="str">
        <f>IF(Y263="","",IF(AD263=Optionen!$N$6,Optionen!$N$6,IF(AD263=Optionen!$N$5,Leistungsübersicht!$D$10,IF(AD263=Optionen!$N$4,Leistungsübersicht!$D$10))))</f>
        <v/>
      </c>
      <c r="AF263" t="str">
        <f>IF(Y263="","",IF(AD263=Optionen!$N$4,Leistungsübersicht!$D$11))</f>
        <v/>
      </c>
      <c r="AG263" s="19" t="str">
        <f>_xlfn.IFNA(INDEX(Verteilungsschlüssel!$B$5:$V$35,MATCH('Leistungsübersicht - WIP'!AC263,Verteilungsschlüssel!$B$5:$B$35,0),MATCH('Leistungsübersicht - WIP'!AE263,Verteilungsschlüssel!$B$5:$V$5,0)),"")</f>
        <v/>
      </c>
    </row>
    <row r="264" spans="2:33" x14ac:dyDescent="0.3">
      <c r="B264">
        <v>259</v>
      </c>
      <c r="C264" t="e">
        <f>IF(Detaildaten!#REF!="","",Detaildaten!#REF!)</f>
        <v>#REF!</v>
      </c>
      <c r="D264" t="e">
        <f>IF(Detaildaten!#REF!="","",Detaildaten!#REF!)</f>
        <v>#REF!</v>
      </c>
      <c r="E264" t="e">
        <f>IF(Detaildaten!#REF!="","",Detaildaten!#REF!)</f>
        <v>#REF!</v>
      </c>
      <c r="G264" t="e">
        <f>CONCATENATE(Detaildaten!#REF!," [",Detaildaten!#REF!,"] ")</f>
        <v>#REF!</v>
      </c>
      <c r="H264" t="e">
        <f>IF(Detaildaten!#REF!="","",Detaildaten!#REF!)</f>
        <v>#REF!</v>
      </c>
      <c r="I264" t="e">
        <f>Detaildaten!#REF!</f>
        <v>#REF!</v>
      </c>
      <c r="J264" t="e">
        <f>IF(Detaildaten!#REF!="","",Detaildaten!#REF!)</f>
        <v>#REF!</v>
      </c>
      <c r="L264" t="e">
        <f t="shared" si="44"/>
        <v>#REF!</v>
      </c>
      <c r="M264" t="e">
        <f t="shared" si="45"/>
        <v>#REF!</v>
      </c>
      <c r="N264" t="e">
        <f t="shared" si="46"/>
        <v>#REF!</v>
      </c>
      <c r="O264" t="e">
        <f t="shared" si="47"/>
        <v>#REF!</v>
      </c>
      <c r="Q264">
        <f>COUNTIFS(Optionen!$T$3:$T$8,Leistungsübersicht!$D$9,Optionen!$U$3:$U$8,'Leistungsübersicht - WIP'!E264)</f>
        <v>0</v>
      </c>
      <c r="S264" t="e">
        <f t="shared" si="48"/>
        <v>#REF!</v>
      </c>
      <c r="T264" t="e">
        <f t="shared" si="49"/>
        <v>#REF!</v>
      </c>
      <c r="U264" t="e">
        <f t="shared" si="50"/>
        <v>#REF!</v>
      </c>
      <c r="V264" t="e">
        <f t="shared" si="51"/>
        <v>#REF!</v>
      </c>
      <c r="X264" t="e">
        <f t="shared" si="52"/>
        <v>#N/A</v>
      </c>
      <c r="Y264" t="str" cm="1">
        <f t="array" ref="Y264">IFERROR(INDEX($T$6:$T$305,MATCH(1,COUNTIF($Y$5:Y263,$T$6:$T$305)+($T$6:$T563&lt;&gt;"")*1,0)),"")</f>
        <v/>
      </c>
      <c r="Z264" t="e">
        <f t="shared" si="53"/>
        <v>#N/A</v>
      </c>
      <c r="AA264" t="e">
        <f t="shared" si="54"/>
        <v>#N/A</v>
      </c>
      <c r="AC264" t="str">
        <f>IF(Y264="","",VLOOKUP(Y264,Detaildaten!$F$8:$W$19,18,0))</f>
        <v/>
      </c>
      <c r="AD264" t="str">
        <f>IF(Y264="","",Leistungsübersicht!$D$9)</f>
        <v/>
      </c>
      <c r="AE264" t="str">
        <f>IF(Y264="","",IF(AD264=Optionen!$N$6,Optionen!$N$6,IF(AD264=Optionen!$N$5,Leistungsübersicht!$D$10,IF(AD264=Optionen!$N$4,Leistungsübersicht!$D$10))))</f>
        <v/>
      </c>
      <c r="AF264" t="str">
        <f>IF(Y264="","",IF(AD264=Optionen!$N$4,Leistungsübersicht!$D$11))</f>
        <v/>
      </c>
      <c r="AG264" s="19" t="str">
        <f>_xlfn.IFNA(INDEX(Verteilungsschlüssel!$B$5:$V$35,MATCH('Leistungsübersicht - WIP'!AC264,Verteilungsschlüssel!$B$5:$B$35,0),MATCH('Leistungsübersicht - WIP'!AE264,Verteilungsschlüssel!$B$5:$V$5,0)),"")</f>
        <v/>
      </c>
    </row>
    <row r="265" spans="2:33" x14ac:dyDescent="0.3">
      <c r="B265">
        <v>260</v>
      </c>
      <c r="C265" t="e">
        <f>IF(Detaildaten!#REF!="","",Detaildaten!#REF!)</f>
        <v>#REF!</v>
      </c>
      <c r="D265" t="e">
        <f>IF(Detaildaten!#REF!="","",Detaildaten!#REF!)</f>
        <v>#REF!</v>
      </c>
      <c r="E265" t="e">
        <f>IF(Detaildaten!#REF!="","",Detaildaten!#REF!)</f>
        <v>#REF!</v>
      </c>
      <c r="G265" t="e">
        <f>CONCATENATE(Detaildaten!#REF!," [",Detaildaten!#REF!,"] ")</f>
        <v>#REF!</v>
      </c>
      <c r="H265" t="e">
        <f>IF(Detaildaten!#REF!="","",Detaildaten!#REF!)</f>
        <v>#REF!</v>
      </c>
      <c r="I265" t="e">
        <f>Detaildaten!#REF!</f>
        <v>#REF!</v>
      </c>
      <c r="J265" t="e">
        <f>IF(Detaildaten!#REF!="","",Detaildaten!#REF!)</f>
        <v>#REF!</v>
      </c>
      <c r="L265" t="e">
        <f t="shared" si="44"/>
        <v>#REF!</v>
      </c>
      <c r="M265" t="e">
        <f t="shared" si="45"/>
        <v>#REF!</v>
      </c>
      <c r="N265" t="e">
        <f t="shared" si="46"/>
        <v>#REF!</v>
      </c>
      <c r="O265" t="e">
        <f t="shared" si="47"/>
        <v>#REF!</v>
      </c>
      <c r="Q265">
        <f>COUNTIFS(Optionen!$T$3:$T$8,Leistungsübersicht!$D$9,Optionen!$U$3:$U$8,'Leistungsübersicht - WIP'!E265)</f>
        <v>0</v>
      </c>
      <c r="S265" t="e">
        <f t="shared" si="48"/>
        <v>#REF!</v>
      </c>
      <c r="T265" t="e">
        <f t="shared" si="49"/>
        <v>#REF!</v>
      </c>
      <c r="U265" t="e">
        <f t="shared" si="50"/>
        <v>#REF!</v>
      </c>
      <c r="V265" t="e">
        <f t="shared" si="51"/>
        <v>#REF!</v>
      </c>
      <c r="X265" t="e">
        <f t="shared" si="52"/>
        <v>#N/A</v>
      </c>
      <c r="Y265" t="str" cm="1">
        <f t="array" ref="Y265">IFERROR(INDEX($T$6:$T$305,MATCH(1,COUNTIF($Y$5:Y264,$T$6:$T$305)+($T$6:$T564&lt;&gt;"")*1,0)),"")</f>
        <v/>
      </c>
      <c r="Z265" t="e">
        <f t="shared" si="53"/>
        <v>#N/A</v>
      </c>
      <c r="AA265" t="e">
        <f t="shared" si="54"/>
        <v>#N/A</v>
      </c>
      <c r="AC265" t="str">
        <f>IF(Y265="","",VLOOKUP(Y265,Detaildaten!$F$8:$W$19,18,0))</f>
        <v/>
      </c>
      <c r="AD265" t="str">
        <f>IF(Y265="","",Leistungsübersicht!$D$9)</f>
        <v/>
      </c>
      <c r="AE265" t="str">
        <f>IF(Y265="","",IF(AD265=Optionen!$N$6,Optionen!$N$6,IF(AD265=Optionen!$N$5,Leistungsübersicht!$D$10,IF(AD265=Optionen!$N$4,Leistungsübersicht!$D$10))))</f>
        <v/>
      </c>
      <c r="AF265" t="str">
        <f>IF(Y265="","",IF(AD265=Optionen!$N$4,Leistungsübersicht!$D$11))</f>
        <v/>
      </c>
      <c r="AG265" s="19" t="str">
        <f>_xlfn.IFNA(INDEX(Verteilungsschlüssel!$B$5:$V$35,MATCH('Leistungsübersicht - WIP'!AC265,Verteilungsschlüssel!$B$5:$B$35,0),MATCH('Leistungsübersicht - WIP'!AE265,Verteilungsschlüssel!$B$5:$V$5,0)),"")</f>
        <v/>
      </c>
    </row>
    <row r="266" spans="2:33" x14ac:dyDescent="0.3">
      <c r="B266">
        <v>261</v>
      </c>
      <c r="C266" t="e">
        <f>IF(Detaildaten!#REF!="","",Detaildaten!#REF!)</f>
        <v>#REF!</v>
      </c>
      <c r="D266" t="e">
        <f>IF(Detaildaten!#REF!="","",Detaildaten!#REF!)</f>
        <v>#REF!</v>
      </c>
      <c r="E266" t="e">
        <f>IF(Detaildaten!#REF!="","",Detaildaten!#REF!)</f>
        <v>#REF!</v>
      </c>
      <c r="G266" t="e">
        <f>CONCATENATE(Detaildaten!#REF!," [",Detaildaten!#REF!,"] ")</f>
        <v>#REF!</v>
      </c>
      <c r="H266" t="e">
        <f>IF(Detaildaten!#REF!="","",Detaildaten!#REF!)</f>
        <v>#REF!</v>
      </c>
      <c r="I266" t="e">
        <f>Detaildaten!#REF!</f>
        <v>#REF!</v>
      </c>
      <c r="J266" t="e">
        <f>IF(Detaildaten!#REF!="","",Detaildaten!#REF!)</f>
        <v>#REF!</v>
      </c>
      <c r="L266" t="e">
        <f t="shared" si="44"/>
        <v>#REF!</v>
      </c>
      <c r="M266" t="e">
        <f t="shared" si="45"/>
        <v>#REF!</v>
      </c>
      <c r="N266" t="e">
        <f t="shared" si="46"/>
        <v>#REF!</v>
      </c>
      <c r="O266" t="e">
        <f t="shared" si="47"/>
        <v>#REF!</v>
      </c>
      <c r="Q266">
        <f>COUNTIFS(Optionen!$T$3:$T$8,Leistungsübersicht!$D$9,Optionen!$U$3:$U$8,'Leistungsübersicht - WIP'!E266)</f>
        <v>0</v>
      </c>
      <c r="S266" t="e">
        <f t="shared" si="48"/>
        <v>#REF!</v>
      </c>
      <c r="T266" t="e">
        <f t="shared" si="49"/>
        <v>#REF!</v>
      </c>
      <c r="U266" t="e">
        <f t="shared" si="50"/>
        <v>#REF!</v>
      </c>
      <c r="V266" t="e">
        <f t="shared" si="51"/>
        <v>#REF!</v>
      </c>
      <c r="X266" t="e">
        <f t="shared" si="52"/>
        <v>#N/A</v>
      </c>
      <c r="Y266" t="str" cm="1">
        <f t="array" ref="Y266">IFERROR(INDEX($T$6:$T$305,MATCH(1,COUNTIF($Y$5:Y265,$T$6:$T$305)+($T$6:$T565&lt;&gt;"")*1,0)),"")</f>
        <v/>
      </c>
      <c r="Z266" t="e">
        <f t="shared" si="53"/>
        <v>#N/A</v>
      </c>
      <c r="AA266" t="e">
        <f t="shared" si="54"/>
        <v>#N/A</v>
      </c>
      <c r="AC266" t="str">
        <f>IF(Y266="","",VLOOKUP(Y266,Detaildaten!$F$8:$W$19,18,0))</f>
        <v/>
      </c>
      <c r="AD266" t="str">
        <f>IF(Y266="","",Leistungsübersicht!$D$9)</f>
        <v/>
      </c>
      <c r="AE266" t="str">
        <f>IF(Y266="","",IF(AD266=Optionen!$N$6,Optionen!$N$6,IF(AD266=Optionen!$N$5,Leistungsübersicht!$D$10,IF(AD266=Optionen!$N$4,Leistungsübersicht!$D$10))))</f>
        <v/>
      </c>
      <c r="AF266" t="str">
        <f>IF(Y266="","",IF(AD266=Optionen!$N$4,Leistungsübersicht!$D$11))</f>
        <v/>
      </c>
      <c r="AG266" s="19" t="str">
        <f>_xlfn.IFNA(INDEX(Verteilungsschlüssel!$B$5:$V$35,MATCH('Leistungsübersicht - WIP'!AC266,Verteilungsschlüssel!$B$5:$B$35,0),MATCH('Leistungsübersicht - WIP'!AE266,Verteilungsschlüssel!$B$5:$V$5,0)),"")</f>
        <v/>
      </c>
    </row>
    <row r="267" spans="2:33" x14ac:dyDescent="0.3">
      <c r="B267">
        <v>262</v>
      </c>
      <c r="C267" t="e">
        <f>IF(Detaildaten!#REF!="","",Detaildaten!#REF!)</f>
        <v>#REF!</v>
      </c>
      <c r="D267" t="e">
        <f>IF(Detaildaten!#REF!="","",Detaildaten!#REF!)</f>
        <v>#REF!</v>
      </c>
      <c r="E267" t="e">
        <f>IF(Detaildaten!#REF!="","",Detaildaten!#REF!)</f>
        <v>#REF!</v>
      </c>
      <c r="G267" t="e">
        <f>CONCATENATE(Detaildaten!#REF!," [",Detaildaten!#REF!,"] ")</f>
        <v>#REF!</v>
      </c>
      <c r="H267" t="e">
        <f>IF(Detaildaten!#REF!="","",Detaildaten!#REF!)</f>
        <v>#REF!</v>
      </c>
      <c r="I267" t="e">
        <f>Detaildaten!#REF!</f>
        <v>#REF!</v>
      </c>
      <c r="J267" t="e">
        <f>IF(Detaildaten!#REF!="","",Detaildaten!#REF!)</f>
        <v>#REF!</v>
      </c>
      <c r="L267" t="e">
        <f t="shared" si="44"/>
        <v>#REF!</v>
      </c>
      <c r="M267" t="e">
        <f t="shared" si="45"/>
        <v>#REF!</v>
      </c>
      <c r="N267" t="e">
        <f t="shared" si="46"/>
        <v>#REF!</v>
      </c>
      <c r="O267" t="e">
        <f t="shared" si="47"/>
        <v>#REF!</v>
      </c>
      <c r="Q267">
        <f>COUNTIFS(Optionen!$T$3:$T$8,Leistungsübersicht!$D$9,Optionen!$U$3:$U$8,'Leistungsübersicht - WIP'!E267)</f>
        <v>0</v>
      </c>
      <c r="S267" t="e">
        <f t="shared" si="48"/>
        <v>#REF!</v>
      </c>
      <c r="T267" t="e">
        <f t="shared" si="49"/>
        <v>#REF!</v>
      </c>
      <c r="U267" t="e">
        <f t="shared" si="50"/>
        <v>#REF!</v>
      </c>
      <c r="V267" t="e">
        <f t="shared" si="51"/>
        <v>#REF!</v>
      </c>
      <c r="X267" t="e">
        <f t="shared" si="52"/>
        <v>#N/A</v>
      </c>
      <c r="Y267" t="str" cm="1">
        <f t="array" ref="Y267">IFERROR(INDEX($T$6:$T$305,MATCH(1,COUNTIF($Y$5:Y266,$T$6:$T$305)+($T$6:$T566&lt;&gt;"")*1,0)),"")</f>
        <v/>
      </c>
      <c r="Z267" t="e">
        <f t="shared" si="53"/>
        <v>#N/A</v>
      </c>
      <c r="AA267" t="e">
        <f t="shared" si="54"/>
        <v>#N/A</v>
      </c>
      <c r="AC267" t="str">
        <f>IF(Y267="","",VLOOKUP(Y267,Detaildaten!$F$8:$W$19,18,0))</f>
        <v/>
      </c>
      <c r="AD267" t="str">
        <f>IF(Y267="","",Leistungsübersicht!$D$9)</f>
        <v/>
      </c>
      <c r="AE267" t="str">
        <f>IF(Y267="","",IF(AD267=Optionen!$N$6,Optionen!$N$6,IF(AD267=Optionen!$N$5,Leistungsübersicht!$D$10,IF(AD267=Optionen!$N$4,Leistungsübersicht!$D$10))))</f>
        <v/>
      </c>
      <c r="AF267" t="str">
        <f>IF(Y267="","",IF(AD267=Optionen!$N$4,Leistungsübersicht!$D$11))</f>
        <v/>
      </c>
      <c r="AG267" s="19" t="str">
        <f>_xlfn.IFNA(INDEX(Verteilungsschlüssel!$B$5:$V$35,MATCH('Leistungsübersicht - WIP'!AC267,Verteilungsschlüssel!$B$5:$B$35,0),MATCH('Leistungsübersicht - WIP'!AE267,Verteilungsschlüssel!$B$5:$V$5,0)),"")</f>
        <v/>
      </c>
    </row>
    <row r="268" spans="2:33" x14ac:dyDescent="0.3">
      <c r="B268">
        <v>263</v>
      </c>
      <c r="C268" t="e">
        <f>IF(Detaildaten!#REF!="","",Detaildaten!#REF!)</f>
        <v>#REF!</v>
      </c>
      <c r="D268" t="e">
        <f>IF(Detaildaten!#REF!="","",Detaildaten!#REF!)</f>
        <v>#REF!</v>
      </c>
      <c r="E268" t="e">
        <f>IF(Detaildaten!#REF!="","",Detaildaten!#REF!)</f>
        <v>#REF!</v>
      </c>
      <c r="G268" t="e">
        <f>CONCATENATE(Detaildaten!#REF!," [",Detaildaten!#REF!,"] ")</f>
        <v>#REF!</v>
      </c>
      <c r="H268" t="e">
        <f>IF(Detaildaten!#REF!="","",Detaildaten!#REF!)</f>
        <v>#REF!</v>
      </c>
      <c r="I268" t="e">
        <f>Detaildaten!#REF!</f>
        <v>#REF!</v>
      </c>
      <c r="J268" t="e">
        <f>IF(Detaildaten!#REF!="","",Detaildaten!#REF!)</f>
        <v>#REF!</v>
      </c>
      <c r="L268" t="e">
        <f t="shared" si="44"/>
        <v>#REF!</v>
      </c>
      <c r="M268" t="e">
        <f t="shared" si="45"/>
        <v>#REF!</v>
      </c>
      <c r="N268" t="e">
        <f t="shared" si="46"/>
        <v>#REF!</v>
      </c>
      <c r="O268" t="e">
        <f t="shared" si="47"/>
        <v>#REF!</v>
      </c>
      <c r="Q268">
        <f>COUNTIFS(Optionen!$T$3:$T$8,Leistungsübersicht!$D$9,Optionen!$U$3:$U$8,'Leistungsübersicht - WIP'!E268)</f>
        <v>0</v>
      </c>
      <c r="S268" t="e">
        <f t="shared" si="48"/>
        <v>#REF!</v>
      </c>
      <c r="T268" t="e">
        <f t="shared" si="49"/>
        <v>#REF!</v>
      </c>
      <c r="U268" t="e">
        <f t="shared" si="50"/>
        <v>#REF!</v>
      </c>
      <c r="V268" t="e">
        <f t="shared" si="51"/>
        <v>#REF!</v>
      </c>
      <c r="X268" t="e">
        <f t="shared" si="52"/>
        <v>#N/A</v>
      </c>
      <c r="Y268" t="str" cm="1">
        <f t="array" ref="Y268">IFERROR(INDEX($T$6:$T$305,MATCH(1,COUNTIF($Y$5:Y267,$T$6:$T$305)+($T$6:$T567&lt;&gt;"")*1,0)),"")</f>
        <v/>
      </c>
      <c r="Z268" t="e">
        <f t="shared" si="53"/>
        <v>#N/A</v>
      </c>
      <c r="AA268" t="e">
        <f t="shared" si="54"/>
        <v>#N/A</v>
      </c>
      <c r="AC268" t="str">
        <f>IF(Y268="","",VLOOKUP(Y268,Detaildaten!$F$8:$W$19,18,0))</f>
        <v/>
      </c>
      <c r="AD268" t="str">
        <f>IF(Y268="","",Leistungsübersicht!$D$9)</f>
        <v/>
      </c>
      <c r="AE268" t="str">
        <f>IF(Y268="","",IF(AD268=Optionen!$N$6,Optionen!$N$6,IF(AD268=Optionen!$N$5,Leistungsübersicht!$D$10,IF(AD268=Optionen!$N$4,Leistungsübersicht!$D$10))))</f>
        <v/>
      </c>
      <c r="AF268" t="str">
        <f>IF(Y268="","",IF(AD268=Optionen!$N$4,Leistungsübersicht!$D$11))</f>
        <v/>
      </c>
      <c r="AG268" s="19" t="str">
        <f>_xlfn.IFNA(INDEX(Verteilungsschlüssel!$B$5:$V$35,MATCH('Leistungsübersicht - WIP'!AC268,Verteilungsschlüssel!$B$5:$B$35,0),MATCH('Leistungsübersicht - WIP'!AE268,Verteilungsschlüssel!$B$5:$V$5,0)),"")</f>
        <v/>
      </c>
    </row>
    <row r="269" spans="2:33" x14ac:dyDescent="0.3">
      <c r="B269">
        <v>264</v>
      </c>
      <c r="C269" t="e">
        <f>IF(Detaildaten!#REF!="","",Detaildaten!#REF!)</f>
        <v>#REF!</v>
      </c>
      <c r="D269" t="e">
        <f>IF(Detaildaten!#REF!="","",Detaildaten!#REF!)</f>
        <v>#REF!</v>
      </c>
      <c r="E269" t="e">
        <f>IF(Detaildaten!#REF!="","",Detaildaten!#REF!)</f>
        <v>#REF!</v>
      </c>
      <c r="G269" t="e">
        <f>CONCATENATE(Detaildaten!#REF!," [",Detaildaten!#REF!,"] ")</f>
        <v>#REF!</v>
      </c>
      <c r="H269" t="e">
        <f>IF(Detaildaten!#REF!="","",Detaildaten!#REF!)</f>
        <v>#REF!</v>
      </c>
      <c r="I269" t="e">
        <f>Detaildaten!#REF!</f>
        <v>#REF!</v>
      </c>
      <c r="J269" t="e">
        <f>IF(Detaildaten!#REF!="","",Detaildaten!#REF!)</f>
        <v>#REF!</v>
      </c>
      <c r="L269" t="e">
        <f t="shared" si="44"/>
        <v>#REF!</v>
      </c>
      <c r="M269" t="e">
        <f t="shared" si="45"/>
        <v>#REF!</v>
      </c>
      <c r="N269" t="e">
        <f t="shared" si="46"/>
        <v>#REF!</v>
      </c>
      <c r="O269" t="e">
        <f t="shared" si="47"/>
        <v>#REF!</v>
      </c>
      <c r="Q269">
        <f>COUNTIFS(Optionen!$T$3:$T$8,Leistungsübersicht!$D$9,Optionen!$U$3:$U$8,'Leistungsübersicht - WIP'!E269)</f>
        <v>0</v>
      </c>
      <c r="S269" t="e">
        <f t="shared" si="48"/>
        <v>#REF!</v>
      </c>
      <c r="T269" t="e">
        <f t="shared" si="49"/>
        <v>#REF!</v>
      </c>
      <c r="U269" t="e">
        <f t="shared" si="50"/>
        <v>#REF!</v>
      </c>
      <c r="V269" t="e">
        <f t="shared" si="51"/>
        <v>#REF!</v>
      </c>
      <c r="X269" t="e">
        <f t="shared" si="52"/>
        <v>#N/A</v>
      </c>
      <c r="Y269" t="str" cm="1">
        <f t="array" ref="Y269">IFERROR(INDEX($T$6:$T$305,MATCH(1,COUNTIF($Y$5:Y268,$T$6:$T$305)+($T$6:$T568&lt;&gt;"")*1,0)),"")</f>
        <v/>
      </c>
      <c r="Z269" t="e">
        <f t="shared" si="53"/>
        <v>#N/A</v>
      </c>
      <c r="AA269" t="e">
        <f t="shared" si="54"/>
        <v>#N/A</v>
      </c>
      <c r="AC269" t="str">
        <f>IF(Y269="","",VLOOKUP(Y269,Detaildaten!$F$8:$W$19,18,0))</f>
        <v/>
      </c>
      <c r="AD269" t="str">
        <f>IF(Y269="","",Leistungsübersicht!$D$9)</f>
        <v/>
      </c>
      <c r="AE269" t="str">
        <f>IF(Y269="","",IF(AD269=Optionen!$N$6,Optionen!$N$6,IF(AD269=Optionen!$N$5,Leistungsübersicht!$D$10,IF(AD269=Optionen!$N$4,Leistungsübersicht!$D$10))))</f>
        <v/>
      </c>
      <c r="AF269" t="str">
        <f>IF(Y269="","",IF(AD269=Optionen!$N$4,Leistungsübersicht!$D$11))</f>
        <v/>
      </c>
      <c r="AG269" s="19" t="str">
        <f>_xlfn.IFNA(INDEX(Verteilungsschlüssel!$B$5:$V$35,MATCH('Leistungsübersicht - WIP'!AC269,Verteilungsschlüssel!$B$5:$B$35,0),MATCH('Leistungsübersicht - WIP'!AE269,Verteilungsschlüssel!$B$5:$V$5,0)),"")</f>
        <v/>
      </c>
    </row>
    <row r="270" spans="2:33" x14ac:dyDescent="0.3">
      <c r="B270">
        <v>265</v>
      </c>
      <c r="C270" t="e">
        <f>IF(Detaildaten!#REF!="","",Detaildaten!#REF!)</f>
        <v>#REF!</v>
      </c>
      <c r="D270" t="e">
        <f>IF(Detaildaten!#REF!="","",Detaildaten!#REF!)</f>
        <v>#REF!</v>
      </c>
      <c r="E270" t="e">
        <f>IF(Detaildaten!#REF!="","",Detaildaten!#REF!)</f>
        <v>#REF!</v>
      </c>
      <c r="G270" t="e">
        <f>CONCATENATE(Detaildaten!#REF!," [",Detaildaten!#REF!,"] ")</f>
        <v>#REF!</v>
      </c>
      <c r="H270" t="e">
        <f>IF(Detaildaten!#REF!="","",Detaildaten!#REF!)</f>
        <v>#REF!</v>
      </c>
      <c r="I270" t="e">
        <f>Detaildaten!#REF!</f>
        <v>#REF!</v>
      </c>
      <c r="J270" t="e">
        <f>IF(Detaildaten!#REF!="","",Detaildaten!#REF!)</f>
        <v>#REF!</v>
      </c>
      <c r="L270" t="e">
        <f t="shared" si="44"/>
        <v>#REF!</v>
      </c>
      <c r="M270" t="e">
        <f t="shared" si="45"/>
        <v>#REF!</v>
      </c>
      <c r="N270" t="e">
        <f t="shared" si="46"/>
        <v>#REF!</v>
      </c>
      <c r="O270" t="e">
        <f t="shared" si="47"/>
        <v>#REF!</v>
      </c>
      <c r="Q270">
        <f>COUNTIFS(Optionen!$T$3:$T$8,Leistungsübersicht!$D$9,Optionen!$U$3:$U$8,'Leistungsübersicht - WIP'!E270)</f>
        <v>0</v>
      </c>
      <c r="S270" t="e">
        <f t="shared" si="48"/>
        <v>#REF!</v>
      </c>
      <c r="T270" t="e">
        <f t="shared" si="49"/>
        <v>#REF!</v>
      </c>
      <c r="U270" t="e">
        <f t="shared" si="50"/>
        <v>#REF!</v>
      </c>
      <c r="V270" t="e">
        <f t="shared" si="51"/>
        <v>#REF!</v>
      </c>
      <c r="X270" t="e">
        <f t="shared" si="52"/>
        <v>#N/A</v>
      </c>
      <c r="Y270" t="str" cm="1">
        <f t="array" ref="Y270">IFERROR(INDEX($T$6:$T$305,MATCH(1,COUNTIF($Y$5:Y269,$T$6:$T$305)+($T$6:$T569&lt;&gt;"")*1,0)),"")</f>
        <v/>
      </c>
      <c r="Z270" t="e">
        <f t="shared" si="53"/>
        <v>#N/A</v>
      </c>
      <c r="AA270" t="e">
        <f t="shared" si="54"/>
        <v>#N/A</v>
      </c>
      <c r="AC270" t="str">
        <f>IF(Y270="","",VLOOKUP(Y270,Detaildaten!$F$8:$W$19,18,0))</f>
        <v/>
      </c>
      <c r="AD270" t="str">
        <f>IF(Y270="","",Leistungsübersicht!$D$9)</f>
        <v/>
      </c>
      <c r="AE270" t="str">
        <f>IF(Y270="","",IF(AD270=Optionen!$N$6,Optionen!$N$6,IF(AD270=Optionen!$N$5,Leistungsübersicht!$D$10,IF(AD270=Optionen!$N$4,Leistungsübersicht!$D$10))))</f>
        <v/>
      </c>
      <c r="AF270" t="str">
        <f>IF(Y270="","",IF(AD270=Optionen!$N$4,Leistungsübersicht!$D$11))</f>
        <v/>
      </c>
      <c r="AG270" s="19" t="str">
        <f>_xlfn.IFNA(INDEX(Verteilungsschlüssel!$B$5:$V$35,MATCH('Leistungsübersicht - WIP'!AC270,Verteilungsschlüssel!$B$5:$B$35,0),MATCH('Leistungsübersicht - WIP'!AE270,Verteilungsschlüssel!$B$5:$V$5,0)),"")</f>
        <v/>
      </c>
    </row>
    <row r="271" spans="2:33" x14ac:dyDescent="0.3">
      <c r="B271">
        <v>266</v>
      </c>
      <c r="C271" t="e">
        <f>IF(Detaildaten!#REF!="","",Detaildaten!#REF!)</f>
        <v>#REF!</v>
      </c>
      <c r="D271" t="e">
        <f>IF(Detaildaten!#REF!="","",Detaildaten!#REF!)</f>
        <v>#REF!</v>
      </c>
      <c r="E271" t="e">
        <f>IF(Detaildaten!#REF!="","",Detaildaten!#REF!)</f>
        <v>#REF!</v>
      </c>
      <c r="G271" t="e">
        <f>CONCATENATE(Detaildaten!#REF!," [",Detaildaten!#REF!,"] ")</f>
        <v>#REF!</v>
      </c>
      <c r="H271" t="e">
        <f>IF(Detaildaten!#REF!="","",Detaildaten!#REF!)</f>
        <v>#REF!</v>
      </c>
      <c r="I271" t="e">
        <f>Detaildaten!#REF!</f>
        <v>#REF!</v>
      </c>
      <c r="J271" t="e">
        <f>IF(Detaildaten!#REF!="","",Detaildaten!#REF!)</f>
        <v>#REF!</v>
      </c>
      <c r="L271" t="e">
        <f t="shared" si="44"/>
        <v>#REF!</v>
      </c>
      <c r="M271" t="e">
        <f t="shared" si="45"/>
        <v>#REF!</v>
      </c>
      <c r="N271" t="e">
        <f t="shared" si="46"/>
        <v>#REF!</v>
      </c>
      <c r="O271" t="e">
        <f t="shared" si="47"/>
        <v>#REF!</v>
      </c>
      <c r="Q271">
        <f>COUNTIFS(Optionen!$T$3:$T$8,Leistungsübersicht!$D$9,Optionen!$U$3:$U$8,'Leistungsübersicht - WIP'!E271)</f>
        <v>0</v>
      </c>
      <c r="S271" t="e">
        <f t="shared" si="48"/>
        <v>#REF!</v>
      </c>
      <c r="T271" t="e">
        <f t="shared" si="49"/>
        <v>#REF!</v>
      </c>
      <c r="U271" t="e">
        <f t="shared" si="50"/>
        <v>#REF!</v>
      </c>
      <c r="V271" t="e">
        <f t="shared" si="51"/>
        <v>#REF!</v>
      </c>
      <c r="X271" t="e">
        <f t="shared" si="52"/>
        <v>#N/A</v>
      </c>
      <c r="Y271" t="str" cm="1">
        <f t="array" ref="Y271">IFERROR(INDEX($T$6:$T$305,MATCH(1,COUNTIF($Y$5:Y270,$T$6:$T$305)+($T$6:$T570&lt;&gt;"")*1,0)),"")</f>
        <v/>
      </c>
      <c r="Z271" t="e">
        <f t="shared" si="53"/>
        <v>#N/A</v>
      </c>
      <c r="AA271" t="e">
        <f t="shared" si="54"/>
        <v>#N/A</v>
      </c>
      <c r="AC271" t="str">
        <f>IF(Y271="","",VLOOKUP(Y271,Detaildaten!$F$8:$W$19,18,0))</f>
        <v/>
      </c>
      <c r="AD271" t="str">
        <f>IF(Y271="","",Leistungsübersicht!$D$9)</f>
        <v/>
      </c>
      <c r="AE271" t="str">
        <f>IF(Y271="","",IF(AD271=Optionen!$N$6,Optionen!$N$6,IF(AD271=Optionen!$N$5,Leistungsübersicht!$D$10,IF(AD271=Optionen!$N$4,Leistungsübersicht!$D$10))))</f>
        <v/>
      </c>
      <c r="AF271" t="str">
        <f>IF(Y271="","",IF(AD271=Optionen!$N$4,Leistungsübersicht!$D$11))</f>
        <v/>
      </c>
      <c r="AG271" s="19" t="str">
        <f>_xlfn.IFNA(INDEX(Verteilungsschlüssel!$B$5:$V$35,MATCH('Leistungsübersicht - WIP'!AC271,Verteilungsschlüssel!$B$5:$B$35,0),MATCH('Leistungsübersicht - WIP'!AE271,Verteilungsschlüssel!$B$5:$V$5,0)),"")</f>
        <v/>
      </c>
    </row>
    <row r="272" spans="2:33" x14ac:dyDescent="0.3">
      <c r="B272">
        <v>267</v>
      </c>
      <c r="C272" t="e">
        <f>IF(Detaildaten!#REF!="","",Detaildaten!#REF!)</f>
        <v>#REF!</v>
      </c>
      <c r="D272" t="e">
        <f>IF(Detaildaten!#REF!="","",Detaildaten!#REF!)</f>
        <v>#REF!</v>
      </c>
      <c r="E272" t="e">
        <f>IF(Detaildaten!#REF!="","",Detaildaten!#REF!)</f>
        <v>#REF!</v>
      </c>
      <c r="G272" t="e">
        <f>CONCATENATE(Detaildaten!#REF!," [",Detaildaten!#REF!,"] ")</f>
        <v>#REF!</v>
      </c>
      <c r="H272" t="e">
        <f>IF(Detaildaten!#REF!="","",Detaildaten!#REF!)</f>
        <v>#REF!</v>
      </c>
      <c r="I272" t="e">
        <f>Detaildaten!#REF!</f>
        <v>#REF!</v>
      </c>
      <c r="J272" t="e">
        <f>IF(Detaildaten!#REF!="","",Detaildaten!#REF!)</f>
        <v>#REF!</v>
      </c>
      <c r="L272" t="e">
        <f t="shared" si="44"/>
        <v>#REF!</v>
      </c>
      <c r="M272" t="e">
        <f t="shared" si="45"/>
        <v>#REF!</v>
      </c>
      <c r="N272" t="e">
        <f t="shared" si="46"/>
        <v>#REF!</v>
      </c>
      <c r="O272" t="e">
        <f t="shared" si="47"/>
        <v>#REF!</v>
      </c>
      <c r="Q272">
        <f>COUNTIFS(Optionen!$T$3:$T$8,Leistungsübersicht!$D$9,Optionen!$U$3:$U$8,'Leistungsübersicht - WIP'!E272)</f>
        <v>0</v>
      </c>
      <c r="S272" t="e">
        <f t="shared" si="48"/>
        <v>#REF!</v>
      </c>
      <c r="T272" t="e">
        <f t="shared" si="49"/>
        <v>#REF!</v>
      </c>
      <c r="U272" t="e">
        <f t="shared" si="50"/>
        <v>#REF!</v>
      </c>
      <c r="V272" t="e">
        <f t="shared" si="51"/>
        <v>#REF!</v>
      </c>
      <c r="X272" t="e">
        <f t="shared" si="52"/>
        <v>#N/A</v>
      </c>
      <c r="Y272" t="str" cm="1">
        <f t="array" ref="Y272">IFERROR(INDEX($T$6:$T$305,MATCH(1,COUNTIF($Y$5:Y271,$T$6:$T$305)+($T$6:$T571&lt;&gt;"")*1,0)),"")</f>
        <v/>
      </c>
      <c r="Z272" t="e">
        <f t="shared" si="53"/>
        <v>#N/A</v>
      </c>
      <c r="AA272" t="e">
        <f t="shared" si="54"/>
        <v>#N/A</v>
      </c>
      <c r="AC272" t="str">
        <f>IF(Y272="","",VLOOKUP(Y272,Detaildaten!$F$8:$W$19,18,0))</f>
        <v/>
      </c>
      <c r="AD272" t="str">
        <f>IF(Y272="","",Leistungsübersicht!$D$9)</f>
        <v/>
      </c>
      <c r="AE272" t="str">
        <f>IF(Y272="","",IF(AD272=Optionen!$N$6,Optionen!$N$6,IF(AD272=Optionen!$N$5,Leistungsübersicht!$D$10,IF(AD272=Optionen!$N$4,Leistungsübersicht!$D$10))))</f>
        <v/>
      </c>
      <c r="AF272" t="str">
        <f>IF(Y272="","",IF(AD272=Optionen!$N$4,Leistungsübersicht!$D$11))</f>
        <v/>
      </c>
      <c r="AG272" s="19" t="str">
        <f>_xlfn.IFNA(INDEX(Verteilungsschlüssel!$B$5:$V$35,MATCH('Leistungsübersicht - WIP'!AC272,Verteilungsschlüssel!$B$5:$B$35,0),MATCH('Leistungsübersicht - WIP'!AE272,Verteilungsschlüssel!$B$5:$V$5,0)),"")</f>
        <v/>
      </c>
    </row>
    <row r="273" spans="2:33" x14ac:dyDescent="0.3">
      <c r="B273">
        <v>268</v>
      </c>
      <c r="C273" t="e">
        <f>IF(Detaildaten!#REF!="","",Detaildaten!#REF!)</f>
        <v>#REF!</v>
      </c>
      <c r="D273" t="e">
        <f>IF(Detaildaten!#REF!="","",Detaildaten!#REF!)</f>
        <v>#REF!</v>
      </c>
      <c r="E273" t="e">
        <f>IF(Detaildaten!#REF!="","",Detaildaten!#REF!)</f>
        <v>#REF!</v>
      </c>
      <c r="G273" t="e">
        <f>CONCATENATE(Detaildaten!#REF!," [",Detaildaten!#REF!,"] ")</f>
        <v>#REF!</v>
      </c>
      <c r="H273" t="e">
        <f>IF(Detaildaten!#REF!="","",Detaildaten!#REF!)</f>
        <v>#REF!</v>
      </c>
      <c r="I273" t="e">
        <f>Detaildaten!#REF!</f>
        <v>#REF!</v>
      </c>
      <c r="J273" t="e">
        <f>IF(Detaildaten!#REF!="","",Detaildaten!#REF!)</f>
        <v>#REF!</v>
      </c>
      <c r="L273" t="e">
        <f t="shared" si="44"/>
        <v>#REF!</v>
      </c>
      <c r="M273" t="e">
        <f t="shared" si="45"/>
        <v>#REF!</v>
      </c>
      <c r="N273" t="e">
        <f t="shared" si="46"/>
        <v>#REF!</v>
      </c>
      <c r="O273" t="e">
        <f t="shared" si="47"/>
        <v>#REF!</v>
      </c>
      <c r="Q273">
        <f>COUNTIFS(Optionen!$T$3:$T$8,Leistungsübersicht!$D$9,Optionen!$U$3:$U$8,'Leistungsübersicht - WIP'!E273)</f>
        <v>0</v>
      </c>
      <c r="S273" t="e">
        <f t="shared" si="48"/>
        <v>#REF!</v>
      </c>
      <c r="T273" t="e">
        <f t="shared" si="49"/>
        <v>#REF!</v>
      </c>
      <c r="U273" t="e">
        <f t="shared" si="50"/>
        <v>#REF!</v>
      </c>
      <c r="V273" t="e">
        <f t="shared" si="51"/>
        <v>#REF!</v>
      </c>
      <c r="X273" t="e">
        <f t="shared" si="52"/>
        <v>#N/A</v>
      </c>
      <c r="Y273" t="str" cm="1">
        <f t="array" ref="Y273">IFERROR(INDEX($T$6:$T$305,MATCH(1,COUNTIF($Y$5:Y272,$T$6:$T$305)+($T$6:$T572&lt;&gt;"")*1,0)),"")</f>
        <v/>
      </c>
      <c r="Z273" t="e">
        <f t="shared" si="53"/>
        <v>#N/A</v>
      </c>
      <c r="AA273" t="e">
        <f t="shared" si="54"/>
        <v>#N/A</v>
      </c>
      <c r="AC273" t="str">
        <f>IF(Y273="","",VLOOKUP(Y273,Detaildaten!$F$8:$W$19,18,0))</f>
        <v/>
      </c>
      <c r="AD273" t="str">
        <f>IF(Y273="","",Leistungsübersicht!$D$9)</f>
        <v/>
      </c>
      <c r="AE273" t="str">
        <f>IF(Y273="","",IF(AD273=Optionen!$N$6,Optionen!$N$6,IF(AD273=Optionen!$N$5,Leistungsübersicht!$D$10,IF(AD273=Optionen!$N$4,Leistungsübersicht!$D$10))))</f>
        <v/>
      </c>
      <c r="AF273" t="str">
        <f>IF(Y273="","",IF(AD273=Optionen!$N$4,Leistungsübersicht!$D$11))</f>
        <v/>
      </c>
      <c r="AG273" s="19" t="str">
        <f>_xlfn.IFNA(INDEX(Verteilungsschlüssel!$B$5:$V$35,MATCH('Leistungsübersicht - WIP'!AC273,Verteilungsschlüssel!$B$5:$B$35,0),MATCH('Leistungsübersicht - WIP'!AE273,Verteilungsschlüssel!$B$5:$V$5,0)),"")</f>
        <v/>
      </c>
    </row>
    <row r="274" spans="2:33" x14ac:dyDescent="0.3">
      <c r="B274">
        <v>269</v>
      </c>
      <c r="C274" t="e">
        <f>IF(Detaildaten!#REF!="","",Detaildaten!#REF!)</f>
        <v>#REF!</v>
      </c>
      <c r="D274" t="e">
        <f>IF(Detaildaten!#REF!="","",Detaildaten!#REF!)</f>
        <v>#REF!</v>
      </c>
      <c r="E274" t="e">
        <f>IF(Detaildaten!#REF!="","",Detaildaten!#REF!)</f>
        <v>#REF!</v>
      </c>
      <c r="G274" t="e">
        <f>CONCATENATE(Detaildaten!#REF!," [",Detaildaten!#REF!,"] ")</f>
        <v>#REF!</v>
      </c>
      <c r="H274" t="e">
        <f>IF(Detaildaten!#REF!="","",Detaildaten!#REF!)</f>
        <v>#REF!</v>
      </c>
      <c r="I274" t="e">
        <f>Detaildaten!#REF!</f>
        <v>#REF!</v>
      </c>
      <c r="J274" t="e">
        <f>IF(Detaildaten!#REF!="","",Detaildaten!#REF!)</f>
        <v>#REF!</v>
      </c>
      <c r="L274" t="e">
        <f t="shared" si="44"/>
        <v>#REF!</v>
      </c>
      <c r="M274" t="e">
        <f t="shared" si="45"/>
        <v>#REF!</v>
      </c>
      <c r="N274" t="e">
        <f t="shared" si="46"/>
        <v>#REF!</v>
      </c>
      <c r="O274" t="e">
        <f t="shared" si="47"/>
        <v>#REF!</v>
      </c>
      <c r="Q274">
        <f>COUNTIFS(Optionen!$T$3:$T$8,Leistungsübersicht!$D$9,Optionen!$U$3:$U$8,'Leistungsübersicht - WIP'!E274)</f>
        <v>0</v>
      </c>
      <c r="S274" t="e">
        <f t="shared" si="48"/>
        <v>#REF!</v>
      </c>
      <c r="T274" t="e">
        <f t="shared" si="49"/>
        <v>#REF!</v>
      </c>
      <c r="U274" t="e">
        <f t="shared" si="50"/>
        <v>#REF!</v>
      </c>
      <c r="V274" t="e">
        <f t="shared" si="51"/>
        <v>#REF!</v>
      </c>
      <c r="X274" t="e">
        <f t="shared" si="52"/>
        <v>#N/A</v>
      </c>
      <c r="Y274" t="str" cm="1">
        <f t="array" ref="Y274">IFERROR(INDEX($T$6:$T$305,MATCH(1,COUNTIF($Y$5:Y273,$T$6:$T$305)+($T$6:$T573&lt;&gt;"")*1,0)),"")</f>
        <v/>
      </c>
      <c r="Z274" t="e">
        <f t="shared" si="53"/>
        <v>#N/A</v>
      </c>
      <c r="AA274" t="e">
        <f t="shared" si="54"/>
        <v>#N/A</v>
      </c>
      <c r="AC274" t="str">
        <f>IF(Y274="","",VLOOKUP(Y274,Detaildaten!$F$8:$W$19,18,0))</f>
        <v/>
      </c>
      <c r="AD274" t="str">
        <f>IF(Y274="","",Leistungsübersicht!$D$9)</f>
        <v/>
      </c>
      <c r="AE274" t="str">
        <f>IF(Y274="","",IF(AD274=Optionen!$N$6,Optionen!$N$6,IF(AD274=Optionen!$N$5,Leistungsübersicht!$D$10,IF(AD274=Optionen!$N$4,Leistungsübersicht!$D$10))))</f>
        <v/>
      </c>
      <c r="AF274" t="str">
        <f>IF(Y274="","",IF(AD274=Optionen!$N$4,Leistungsübersicht!$D$11))</f>
        <v/>
      </c>
      <c r="AG274" s="19" t="str">
        <f>_xlfn.IFNA(INDEX(Verteilungsschlüssel!$B$5:$V$35,MATCH('Leistungsübersicht - WIP'!AC274,Verteilungsschlüssel!$B$5:$B$35,0),MATCH('Leistungsübersicht - WIP'!AE274,Verteilungsschlüssel!$B$5:$V$5,0)),"")</f>
        <v/>
      </c>
    </row>
    <row r="275" spans="2:33" x14ac:dyDescent="0.3">
      <c r="B275">
        <v>270</v>
      </c>
      <c r="C275" t="e">
        <f>IF(Detaildaten!#REF!="","",Detaildaten!#REF!)</f>
        <v>#REF!</v>
      </c>
      <c r="D275" t="e">
        <f>IF(Detaildaten!#REF!="","",Detaildaten!#REF!)</f>
        <v>#REF!</v>
      </c>
      <c r="E275" t="e">
        <f>IF(Detaildaten!#REF!="","",Detaildaten!#REF!)</f>
        <v>#REF!</v>
      </c>
      <c r="G275" t="e">
        <f>CONCATENATE(Detaildaten!#REF!," [",Detaildaten!#REF!,"] ")</f>
        <v>#REF!</v>
      </c>
      <c r="H275" t="e">
        <f>IF(Detaildaten!#REF!="","",Detaildaten!#REF!)</f>
        <v>#REF!</v>
      </c>
      <c r="I275" t="e">
        <f>Detaildaten!#REF!</f>
        <v>#REF!</v>
      </c>
      <c r="J275" t="e">
        <f>IF(Detaildaten!#REF!="","",Detaildaten!#REF!)</f>
        <v>#REF!</v>
      </c>
      <c r="L275" t="e">
        <f t="shared" si="44"/>
        <v>#REF!</v>
      </c>
      <c r="M275" t="e">
        <f t="shared" si="45"/>
        <v>#REF!</v>
      </c>
      <c r="N275" t="e">
        <f t="shared" si="46"/>
        <v>#REF!</v>
      </c>
      <c r="O275" t="e">
        <f t="shared" si="47"/>
        <v>#REF!</v>
      </c>
      <c r="Q275">
        <f>COUNTIFS(Optionen!$T$3:$T$8,Leistungsübersicht!$D$9,Optionen!$U$3:$U$8,'Leistungsübersicht - WIP'!E275)</f>
        <v>0</v>
      </c>
      <c r="S275" t="e">
        <f t="shared" si="48"/>
        <v>#REF!</v>
      </c>
      <c r="T275" t="e">
        <f t="shared" si="49"/>
        <v>#REF!</v>
      </c>
      <c r="U275" t="e">
        <f t="shared" si="50"/>
        <v>#REF!</v>
      </c>
      <c r="V275" t="e">
        <f t="shared" si="51"/>
        <v>#REF!</v>
      </c>
      <c r="X275" t="e">
        <f t="shared" si="52"/>
        <v>#N/A</v>
      </c>
      <c r="Y275" t="str" cm="1">
        <f t="array" ref="Y275">IFERROR(INDEX($T$6:$T$305,MATCH(1,COUNTIF($Y$5:Y274,$T$6:$T$305)+($T$6:$T574&lt;&gt;"")*1,0)),"")</f>
        <v/>
      </c>
      <c r="Z275" t="e">
        <f t="shared" si="53"/>
        <v>#N/A</v>
      </c>
      <c r="AA275" t="e">
        <f t="shared" si="54"/>
        <v>#N/A</v>
      </c>
      <c r="AC275" t="str">
        <f>IF(Y275="","",VLOOKUP(Y275,Detaildaten!$F$8:$W$19,18,0))</f>
        <v/>
      </c>
      <c r="AD275" t="str">
        <f>IF(Y275="","",Leistungsübersicht!$D$9)</f>
        <v/>
      </c>
      <c r="AE275" t="str">
        <f>IF(Y275="","",IF(AD275=Optionen!$N$6,Optionen!$N$6,IF(AD275=Optionen!$N$5,Leistungsübersicht!$D$10,IF(AD275=Optionen!$N$4,Leistungsübersicht!$D$10))))</f>
        <v/>
      </c>
      <c r="AF275" t="str">
        <f>IF(Y275="","",IF(AD275=Optionen!$N$4,Leistungsübersicht!$D$11))</f>
        <v/>
      </c>
      <c r="AG275" s="19" t="str">
        <f>_xlfn.IFNA(INDEX(Verteilungsschlüssel!$B$5:$V$35,MATCH('Leistungsübersicht - WIP'!AC275,Verteilungsschlüssel!$B$5:$B$35,0),MATCH('Leistungsübersicht - WIP'!AE275,Verteilungsschlüssel!$B$5:$V$5,0)),"")</f>
        <v/>
      </c>
    </row>
    <row r="276" spans="2:33" x14ac:dyDescent="0.3">
      <c r="B276">
        <v>271</v>
      </c>
      <c r="C276" t="e">
        <f>IF(Detaildaten!#REF!="","",Detaildaten!#REF!)</f>
        <v>#REF!</v>
      </c>
      <c r="D276" t="e">
        <f>IF(Detaildaten!#REF!="","",Detaildaten!#REF!)</f>
        <v>#REF!</v>
      </c>
      <c r="E276" t="e">
        <f>IF(Detaildaten!#REF!="","",Detaildaten!#REF!)</f>
        <v>#REF!</v>
      </c>
      <c r="G276" t="e">
        <f>CONCATENATE(Detaildaten!#REF!," [",Detaildaten!#REF!,"] ")</f>
        <v>#REF!</v>
      </c>
      <c r="H276" t="e">
        <f>IF(Detaildaten!#REF!="","",Detaildaten!#REF!)</f>
        <v>#REF!</v>
      </c>
      <c r="I276" t="e">
        <f>Detaildaten!#REF!</f>
        <v>#REF!</v>
      </c>
      <c r="J276" t="e">
        <f>IF(Detaildaten!#REF!="","",Detaildaten!#REF!)</f>
        <v>#REF!</v>
      </c>
      <c r="L276" t="e">
        <f t="shared" si="44"/>
        <v>#REF!</v>
      </c>
      <c r="M276" t="e">
        <f t="shared" si="45"/>
        <v>#REF!</v>
      </c>
      <c r="N276" t="e">
        <f t="shared" si="46"/>
        <v>#REF!</v>
      </c>
      <c r="O276" t="e">
        <f t="shared" si="47"/>
        <v>#REF!</v>
      </c>
      <c r="Q276">
        <f>COUNTIFS(Optionen!$T$3:$T$8,Leistungsübersicht!$D$9,Optionen!$U$3:$U$8,'Leistungsübersicht - WIP'!E276)</f>
        <v>0</v>
      </c>
      <c r="S276" t="e">
        <f t="shared" si="48"/>
        <v>#REF!</v>
      </c>
      <c r="T276" t="e">
        <f t="shared" si="49"/>
        <v>#REF!</v>
      </c>
      <c r="U276" t="e">
        <f t="shared" si="50"/>
        <v>#REF!</v>
      </c>
      <c r="V276" t="e">
        <f t="shared" si="51"/>
        <v>#REF!</v>
      </c>
      <c r="X276" t="e">
        <f t="shared" si="52"/>
        <v>#N/A</v>
      </c>
      <c r="Y276" t="str" cm="1">
        <f t="array" ref="Y276">IFERROR(INDEX($T$6:$T$305,MATCH(1,COUNTIF($Y$5:Y275,$T$6:$T$305)+($T$6:$T575&lt;&gt;"")*1,0)),"")</f>
        <v/>
      </c>
      <c r="Z276" t="e">
        <f t="shared" si="53"/>
        <v>#N/A</v>
      </c>
      <c r="AA276" t="e">
        <f t="shared" si="54"/>
        <v>#N/A</v>
      </c>
      <c r="AC276" t="str">
        <f>IF(Y276="","",VLOOKUP(Y276,Detaildaten!$F$8:$W$19,18,0))</f>
        <v/>
      </c>
      <c r="AD276" t="str">
        <f>IF(Y276="","",Leistungsübersicht!$D$9)</f>
        <v/>
      </c>
      <c r="AE276" t="str">
        <f>IF(Y276="","",IF(AD276=Optionen!$N$6,Optionen!$N$6,IF(AD276=Optionen!$N$5,Leistungsübersicht!$D$10,IF(AD276=Optionen!$N$4,Leistungsübersicht!$D$10))))</f>
        <v/>
      </c>
      <c r="AF276" t="str">
        <f>IF(Y276="","",IF(AD276=Optionen!$N$4,Leistungsübersicht!$D$11))</f>
        <v/>
      </c>
      <c r="AG276" s="19" t="str">
        <f>_xlfn.IFNA(INDEX(Verteilungsschlüssel!$B$5:$V$35,MATCH('Leistungsübersicht - WIP'!AC276,Verteilungsschlüssel!$B$5:$B$35,0),MATCH('Leistungsübersicht - WIP'!AE276,Verteilungsschlüssel!$B$5:$V$5,0)),"")</f>
        <v/>
      </c>
    </row>
    <row r="277" spans="2:33" x14ac:dyDescent="0.3">
      <c r="B277">
        <v>272</v>
      </c>
      <c r="C277" t="e">
        <f>IF(Detaildaten!#REF!="","",Detaildaten!#REF!)</f>
        <v>#REF!</v>
      </c>
      <c r="D277" t="e">
        <f>IF(Detaildaten!#REF!="","",Detaildaten!#REF!)</f>
        <v>#REF!</v>
      </c>
      <c r="E277" t="e">
        <f>IF(Detaildaten!#REF!="","",Detaildaten!#REF!)</f>
        <v>#REF!</v>
      </c>
      <c r="G277" t="e">
        <f>CONCATENATE(Detaildaten!#REF!," [",Detaildaten!#REF!,"] ")</f>
        <v>#REF!</v>
      </c>
      <c r="H277" t="e">
        <f>IF(Detaildaten!#REF!="","",Detaildaten!#REF!)</f>
        <v>#REF!</v>
      </c>
      <c r="I277" t="e">
        <f>Detaildaten!#REF!</f>
        <v>#REF!</v>
      </c>
      <c r="J277" t="e">
        <f>IF(Detaildaten!#REF!="","",Detaildaten!#REF!)</f>
        <v>#REF!</v>
      </c>
      <c r="L277" t="e">
        <f t="shared" si="44"/>
        <v>#REF!</v>
      </c>
      <c r="M277" t="e">
        <f t="shared" si="45"/>
        <v>#REF!</v>
      </c>
      <c r="N277" t="e">
        <f t="shared" si="46"/>
        <v>#REF!</v>
      </c>
      <c r="O277" t="e">
        <f t="shared" si="47"/>
        <v>#REF!</v>
      </c>
      <c r="Q277">
        <f>COUNTIFS(Optionen!$T$3:$T$8,Leistungsübersicht!$D$9,Optionen!$U$3:$U$8,'Leistungsübersicht - WIP'!E277)</f>
        <v>0</v>
      </c>
      <c r="S277" t="e">
        <f t="shared" si="48"/>
        <v>#REF!</v>
      </c>
      <c r="T277" t="e">
        <f t="shared" si="49"/>
        <v>#REF!</v>
      </c>
      <c r="U277" t="e">
        <f t="shared" si="50"/>
        <v>#REF!</v>
      </c>
      <c r="V277" t="e">
        <f t="shared" si="51"/>
        <v>#REF!</v>
      </c>
      <c r="X277" t="e">
        <f t="shared" si="52"/>
        <v>#N/A</v>
      </c>
      <c r="Y277" t="str" cm="1">
        <f t="array" ref="Y277">IFERROR(INDEX($T$6:$T$305,MATCH(1,COUNTIF($Y$5:Y276,$T$6:$T$305)+($T$6:$T576&lt;&gt;"")*1,0)),"")</f>
        <v/>
      </c>
      <c r="Z277" t="e">
        <f t="shared" si="53"/>
        <v>#N/A</v>
      </c>
      <c r="AA277" t="e">
        <f t="shared" si="54"/>
        <v>#N/A</v>
      </c>
      <c r="AC277" t="str">
        <f>IF(Y277="","",VLOOKUP(Y277,Detaildaten!$F$8:$W$19,18,0))</f>
        <v/>
      </c>
      <c r="AD277" t="str">
        <f>IF(Y277="","",Leistungsübersicht!$D$9)</f>
        <v/>
      </c>
      <c r="AE277" t="str">
        <f>IF(Y277="","",IF(AD277=Optionen!$N$6,Optionen!$N$6,IF(AD277=Optionen!$N$5,Leistungsübersicht!$D$10,IF(AD277=Optionen!$N$4,Leistungsübersicht!$D$10))))</f>
        <v/>
      </c>
      <c r="AF277" t="str">
        <f>IF(Y277="","",IF(AD277=Optionen!$N$4,Leistungsübersicht!$D$11))</f>
        <v/>
      </c>
      <c r="AG277" s="19" t="str">
        <f>_xlfn.IFNA(INDEX(Verteilungsschlüssel!$B$5:$V$35,MATCH('Leistungsübersicht - WIP'!AC277,Verteilungsschlüssel!$B$5:$B$35,0),MATCH('Leistungsübersicht - WIP'!AE277,Verteilungsschlüssel!$B$5:$V$5,0)),"")</f>
        <v/>
      </c>
    </row>
    <row r="278" spans="2:33" x14ac:dyDescent="0.3">
      <c r="B278">
        <v>273</v>
      </c>
      <c r="C278" t="e">
        <f>IF(Detaildaten!#REF!="","",Detaildaten!#REF!)</f>
        <v>#REF!</v>
      </c>
      <c r="D278" t="e">
        <f>IF(Detaildaten!#REF!="","",Detaildaten!#REF!)</f>
        <v>#REF!</v>
      </c>
      <c r="E278" t="e">
        <f>IF(Detaildaten!#REF!="","",Detaildaten!#REF!)</f>
        <v>#REF!</v>
      </c>
      <c r="G278" t="e">
        <f>CONCATENATE(Detaildaten!#REF!," [",Detaildaten!#REF!,"] ")</f>
        <v>#REF!</v>
      </c>
      <c r="H278" t="e">
        <f>IF(Detaildaten!#REF!="","",Detaildaten!#REF!)</f>
        <v>#REF!</v>
      </c>
      <c r="I278" t="e">
        <f>Detaildaten!#REF!</f>
        <v>#REF!</v>
      </c>
      <c r="J278" t="e">
        <f>IF(Detaildaten!#REF!="","",Detaildaten!#REF!)</f>
        <v>#REF!</v>
      </c>
      <c r="L278" t="e">
        <f t="shared" si="44"/>
        <v>#REF!</v>
      </c>
      <c r="M278" t="e">
        <f t="shared" si="45"/>
        <v>#REF!</v>
      </c>
      <c r="N278" t="e">
        <f t="shared" si="46"/>
        <v>#REF!</v>
      </c>
      <c r="O278" t="e">
        <f t="shared" si="47"/>
        <v>#REF!</v>
      </c>
      <c r="Q278">
        <f>COUNTIFS(Optionen!$T$3:$T$8,Leistungsübersicht!$D$9,Optionen!$U$3:$U$8,'Leistungsübersicht - WIP'!E278)</f>
        <v>0</v>
      </c>
      <c r="S278" t="e">
        <f t="shared" si="48"/>
        <v>#REF!</v>
      </c>
      <c r="T278" t="e">
        <f t="shared" si="49"/>
        <v>#REF!</v>
      </c>
      <c r="U278" t="e">
        <f t="shared" si="50"/>
        <v>#REF!</v>
      </c>
      <c r="V278" t="e">
        <f t="shared" si="51"/>
        <v>#REF!</v>
      </c>
      <c r="X278" t="e">
        <f t="shared" si="52"/>
        <v>#N/A</v>
      </c>
      <c r="Y278" t="str" cm="1">
        <f t="array" ref="Y278">IFERROR(INDEX($T$6:$T$305,MATCH(1,COUNTIF($Y$5:Y277,$T$6:$T$305)+($T$6:$T577&lt;&gt;"")*1,0)),"")</f>
        <v/>
      </c>
      <c r="Z278" t="e">
        <f t="shared" si="53"/>
        <v>#N/A</v>
      </c>
      <c r="AA278" t="e">
        <f t="shared" si="54"/>
        <v>#N/A</v>
      </c>
      <c r="AC278" t="str">
        <f>IF(Y278="","",VLOOKUP(Y278,Detaildaten!$F$8:$W$19,18,0))</f>
        <v/>
      </c>
      <c r="AD278" t="str">
        <f>IF(Y278="","",Leistungsübersicht!$D$9)</f>
        <v/>
      </c>
      <c r="AE278" t="str">
        <f>IF(Y278="","",IF(AD278=Optionen!$N$6,Optionen!$N$6,IF(AD278=Optionen!$N$5,Leistungsübersicht!$D$10,IF(AD278=Optionen!$N$4,Leistungsübersicht!$D$10))))</f>
        <v/>
      </c>
      <c r="AF278" t="str">
        <f>IF(Y278="","",IF(AD278=Optionen!$N$4,Leistungsübersicht!$D$11))</f>
        <v/>
      </c>
      <c r="AG278" s="19" t="str">
        <f>_xlfn.IFNA(INDEX(Verteilungsschlüssel!$B$5:$V$35,MATCH('Leistungsübersicht - WIP'!AC278,Verteilungsschlüssel!$B$5:$B$35,0),MATCH('Leistungsübersicht - WIP'!AE278,Verteilungsschlüssel!$B$5:$V$5,0)),"")</f>
        <v/>
      </c>
    </row>
    <row r="279" spans="2:33" x14ac:dyDescent="0.3">
      <c r="B279">
        <v>274</v>
      </c>
      <c r="C279" t="e">
        <f>IF(Detaildaten!#REF!="","",Detaildaten!#REF!)</f>
        <v>#REF!</v>
      </c>
      <c r="D279" t="e">
        <f>IF(Detaildaten!#REF!="","",Detaildaten!#REF!)</f>
        <v>#REF!</v>
      </c>
      <c r="E279" t="e">
        <f>IF(Detaildaten!#REF!="","",Detaildaten!#REF!)</f>
        <v>#REF!</v>
      </c>
      <c r="G279" t="e">
        <f>CONCATENATE(Detaildaten!#REF!," [",Detaildaten!#REF!,"] ")</f>
        <v>#REF!</v>
      </c>
      <c r="H279" t="e">
        <f>IF(Detaildaten!#REF!="","",Detaildaten!#REF!)</f>
        <v>#REF!</v>
      </c>
      <c r="I279" t="e">
        <f>Detaildaten!#REF!</f>
        <v>#REF!</v>
      </c>
      <c r="J279" t="e">
        <f>IF(Detaildaten!#REF!="","",Detaildaten!#REF!)</f>
        <v>#REF!</v>
      </c>
      <c r="L279" t="e">
        <f t="shared" si="44"/>
        <v>#REF!</v>
      </c>
      <c r="M279" t="e">
        <f t="shared" si="45"/>
        <v>#REF!</v>
      </c>
      <c r="N279" t="e">
        <f t="shared" si="46"/>
        <v>#REF!</v>
      </c>
      <c r="O279" t="e">
        <f t="shared" si="47"/>
        <v>#REF!</v>
      </c>
      <c r="Q279">
        <f>COUNTIFS(Optionen!$T$3:$T$8,Leistungsübersicht!$D$9,Optionen!$U$3:$U$8,'Leistungsübersicht - WIP'!E279)</f>
        <v>0</v>
      </c>
      <c r="S279" t="e">
        <f t="shared" si="48"/>
        <v>#REF!</v>
      </c>
      <c r="T279" t="e">
        <f t="shared" si="49"/>
        <v>#REF!</v>
      </c>
      <c r="U279" t="e">
        <f t="shared" si="50"/>
        <v>#REF!</v>
      </c>
      <c r="V279" t="e">
        <f t="shared" si="51"/>
        <v>#REF!</v>
      </c>
      <c r="X279" t="e">
        <f t="shared" si="52"/>
        <v>#N/A</v>
      </c>
      <c r="Y279" t="str" cm="1">
        <f t="array" ref="Y279">IFERROR(INDEX($T$6:$T$305,MATCH(1,COUNTIF($Y$5:Y278,$T$6:$T$305)+($T$6:$T578&lt;&gt;"")*1,0)),"")</f>
        <v/>
      </c>
      <c r="Z279" t="e">
        <f t="shared" si="53"/>
        <v>#N/A</v>
      </c>
      <c r="AA279" t="e">
        <f t="shared" si="54"/>
        <v>#N/A</v>
      </c>
      <c r="AC279" t="str">
        <f>IF(Y279="","",VLOOKUP(Y279,Detaildaten!$F$8:$W$19,18,0))</f>
        <v/>
      </c>
      <c r="AD279" t="str">
        <f>IF(Y279="","",Leistungsübersicht!$D$9)</f>
        <v/>
      </c>
      <c r="AE279" t="str">
        <f>IF(Y279="","",IF(AD279=Optionen!$N$6,Optionen!$N$6,IF(AD279=Optionen!$N$5,Leistungsübersicht!$D$10,IF(AD279=Optionen!$N$4,Leistungsübersicht!$D$10))))</f>
        <v/>
      </c>
      <c r="AF279" t="str">
        <f>IF(Y279="","",IF(AD279=Optionen!$N$4,Leistungsübersicht!$D$11))</f>
        <v/>
      </c>
      <c r="AG279" s="19" t="str">
        <f>_xlfn.IFNA(INDEX(Verteilungsschlüssel!$B$5:$V$35,MATCH('Leistungsübersicht - WIP'!AC279,Verteilungsschlüssel!$B$5:$B$35,0),MATCH('Leistungsübersicht - WIP'!AE279,Verteilungsschlüssel!$B$5:$V$5,0)),"")</f>
        <v/>
      </c>
    </row>
    <row r="280" spans="2:33" x14ac:dyDescent="0.3">
      <c r="B280">
        <v>275</v>
      </c>
      <c r="C280" t="e">
        <f>IF(Detaildaten!#REF!="","",Detaildaten!#REF!)</f>
        <v>#REF!</v>
      </c>
      <c r="D280" t="e">
        <f>IF(Detaildaten!#REF!="","",Detaildaten!#REF!)</f>
        <v>#REF!</v>
      </c>
      <c r="E280" t="e">
        <f>IF(Detaildaten!#REF!="","",Detaildaten!#REF!)</f>
        <v>#REF!</v>
      </c>
      <c r="G280" t="e">
        <f>CONCATENATE(Detaildaten!#REF!," [",Detaildaten!#REF!,"] ")</f>
        <v>#REF!</v>
      </c>
      <c r="H280" t="e">
        <f>IF(Detaildaten!#REF!="","",Detaildaten!#REF!)</f>
        <v>#REF!</v>
      </c>
      <c r="I280" t="e">
        <f>Detaildaten!#REF!</f>
        <v>#REF!</v>
      </c>
      <c r="J280" t="e">
        <f>IF(Detaildaten!#REF!="","",Detaildaten!#REF!)</f>
        <v>#REF!</v>
      </c>
      <c r="L280" t="e">
        <f t="shared" si="44"/>
        <v>#REF!</v>
      </c>
      <c r="M280" t="e">
        <f t="shared" si="45"/>
        <v>#REF!</v>
      </c>
      <c r="N280" t="e">
        <f t="shared" si="46"/>
        <v>#REF!</v>
      </c>
      <c r="O280" t="e">
        <f t="shared" si="47"/>
        <v>#REF!</v>
      </c>
      <c r="Q280">
        <f>COUNTIFS(Optionen!$T$3:$T$8,Leistungsübersicht!$D$9,Optionen!$U$3:$U$8,'Leistungsübersicht - WIP'!E280)</f>
        <v>0</v>
      </c>
      <c r="S280" t="e">
        <f t="shared" si="48"/>
        <v>#REF!</v>
      </c>
      <c r="T280" t="e">
        <f t="shared" si="49"/>
        <v>#REF!</v>
      </c>
      <c r="U280" t="e">
        <f t="shared" si="50"/>
        <v>#REF!</v>
      </c>
      <c r="V280" t="e">
        <f t="shared" si="51"/>
        <v>#REF!</v>
      </c>
      <c r="X280" t="e">
        <f t="shared" si="52"/>
        <v>#N/A</v>
      </c>
      <c r="Y280" t="str" cm="1">
        <f t="array" ref="Y280">IFERROR(INDEX($T$6:$T$305,MATCH(1,COUNTIF($Y$5:Y279,$T$6:$T$305)+($T$6:$T579&lt;&gt;"")*1,0)),"")</f>
        <v/>
      </c>
      <c r="Z280" t="e">
        <f t="shared" si="53"/>
        <v>#N/A</v>
      </c>
      <c r="AA280" t="e">
        <f t="shared" si="54"/>
        <v>#N/A</v>
      </c>
      <c r="AC280" t="str">
        <f>IF(Y280="","",VLOOKUP(Y280,Detaildaten!$F$8:$W$19,18,0))</f>
        <v/>
      </c>
      <c r="AD280" t="str">
        <f>IF(Y280="","",Leistungsübersicht!$D$9)</f>
        <v/>
      </c>
      <c r="AE280" t="str">
        <f>IF(Y280="","",IF(AD280=Optionen!$N$6,Optionen!$N$6,IF(AD280=Optionen!$N$5,Leistungsübersicht!$D$10,IF(AD280=Optionen!$N$4,Leistungsübersicht!$D$10))))</f>
        <v/>
      </c>
      <c r="AF280" t="str">
        <f>IF(Y280="","",IF(AD280=Optionen!$N$4,Leistungsübersicht!$D$11))</f>
        <v/>
      </c>
      <c r="AG280" s="19" t="str">
        <f>_xlfn.IFNA(INDEX(Verteilungsschlüssel!$B$5:$V$35,MATCH('Leistungsübersicht - WIP'!AC280,Verteilungsschlüssel!$B$5:$B$35,0),MATCH('Leistungsübersicht - WIP'!AE280,Verteilungsschlüssel!$B$5:$V$5,0)),"")</f>
        <v/>
      </c>
    </row>
    <row r="281" spans="2:33" x14ac:dyDescent="0.3">
      <c r="B281">
        <v>276</v>
      </c>
      <c r="C281" t="e">
        <f>IF(Detaildaten!#REF!="","",Detaildaten!#REF!)</f>
        <v>#REF!</v>
      </c>
      <c r="D281" t="e">
        <f>IF(Detaildaten!#REF!="","",Detaildaten!#REF!)</f>
        <v>#REF!</v>
      </c>
      <c r="E281" t="e">
        <f>IF(Detaildaten!#REF!="","",Detaildaten!#REF!)</f>
        <v>#REF!</v>
      </c>
      <c r="G281" t="e">
        <f>CONCATENATE(Detaildaten!#REF!," [",Detaildaten!#REF!,"] ")</f>
        <v>#REF!</v>
      </c>
      <c r="H281" t="e">
        <f>IF(Detaildaten!#REF!="","",Detaildaten!#REF!)</f>
        <v>#REF!</v>
      </c>
      <c r="I281" t="e">
        <f>Detaildaten!#REF!</f>
        <v>#REF!</v>
      </c>
      <c r="J281" t="e">
        <f>IF(Detaildaten!#REF!="","",Detaildaten!#REF!)</f>
        <v>#REF!</v>
      </c>
      <c r="L281" t="e">
        <f t="shared" si="44"/>
        <v>#REF!</v>
      </c>
      <c r="M281" t="e">
        <f t="shared" si="45"/>
        <v>#REF!</v>
      </c>
      <c r="N281" t="e">
        <f t="shared" si="46"/>
        <v>#REF!</v>
      </c>
      <c r="O281" t="e">
        <f t="shared" si="47"/>
        <v>#REF!</v>
      </c>
      <c r="Q281">
        <f>COUNTIFS(Optionen!$T$3:$T$8,Leistungsübersicht!$D$9,Optionen!$U$3:$U$8,'Leistungsübersicht - WIP'!E281)</f>
        <v>0</v>
      </c>
      <c r="S281" t="e">
        <f t="shared" si="48"/>
        <v>#REF!</v>
      </c>
      <c r="T281" t="e">
        <f t="shared" si="49"/>
        <v>#REF!</v>
      </c>
      <c r="U281" t="e">
        <f t="shared" si="50"/>
        <v>#REF!</v>
      </c>
      <c r="V281" t="e">
        <f t="shared" si="51"/>
        <v>#REF!</v>
      </c>
      <c r="X281" t="e">
        <f t="shared" si="52"/>
        <v>#N/A</v>
      </c>
      <c r="Y281" t="str" cm="1">
        <f t="array" ref="Y281">IFERROR(INDEX($T$6:$T$305,MATCH(1,COUNTIF($Y$5:Y280,$T$6:$T$305)+($T$6:$T580&lt;&gt;"")*1,0)),"")</f>
        <v/>
      </c>
      <c r="Z281" t="e">
        <f t="shared" si="53"/>
        <v>#N/A</v>
      </c>
      <c r="AA281" t="e">
        <f t="shared" si="54"/>
        <v>#N/A</v>
      </c>
      <c r="AC281" t="str">
        <f>IF(Y281="","",VLOOKUP(Y281,Detaildaten!$F$8:$W$19,18,0))</f>
        <v/>
      </c>
      <c r="AD281" t="str">
        <f>IF(Y281="","",Leistungsübersicht!$D$9)</f>
        <v/>
      </c>
      <c r="AE281" t="str">
        <f>IF(Y281="","",IF(AD281=Optionen!$N$6,Optionen!$N$6,IF(AD281=Optionen!$N$5,Leistungsübersicht!$D$10,IF(AD281=Optionen!$N$4,Leistungsübersicht!$D$10))))</f>
        <v/>
      </c>
      <c r="AF281" t="str">
        <f>IF(Y281="","",IF(AD281=Optionen!$N$4,Leistungsübersicht!$D$11))</f>
        <v/>
      </c>
      <c r="AG281" s="19" t="str">
        <f>_xlfn.IFNA(INDEX(Verteilungsschlüssel!$B$5:$V$35,MATCH('Leistungsübersicht - WIP'!AC281,Verteilungsschlüssel!$B$5:$B$35,0),MATCH('Leistungsübersicht - WIP'!AE281,Verteilungsschlüssel!$B$5:$V$5,0)),"")</f>
        <v/>
      </c>
    </row>
    <row r="282" spans="2:33" x14ac:dyDescent="0.3">
      <c r="B282">
        <v>277</v>
      </c>
      <c r="C282" t="e">
        <f>IF(Detaildaten!#REF!="","",Detaildaten!#REF!)</f>
        <v>#REF!</v>
      </c>
      <c r="D282" t="e">
        <f>IF(Detaildaten!#REF!="","",Detaildaten!#REF!)</f>
        <v>#REF!</v>
      </c>
      <c r="E282" t="e">
        <f>IF(Detaildaten!#REF!="","",Detaildaten!#REF!)</f>
        <v>#REF!</v>
      </c>
      <c r="G282" t="e">
        <f>CONCATENATE(Detaildaten!#REF!," [",Detaildaten!#REF!,"] ")</f>
        <v>#REF!</v>
      </c>
      <c r="H282" t="e">
        <f>IF(Detaildaten!#REF!="","",Detaildaten!#REF!)</f>
        <v>#REF!</v>
      </c>
      <c r="I282" t="e">
        <f>Detaildaten!#REF!</f>
        <v>#REF!</v>
      </c>
      <c r="J282" t="e">
        <f>IF(Detaildaten!#REF!="","",Detaildaten!#REF!)</f>
        <v>#REF!</v>
      </c>
      <c r="L282" t="e">
        <f t="shared" si="44"/>
        <v>#REF!</v>
      </c>
      <c r="M282" t="e">
        <f t="shared" si="45"/>
        <v>#REF!</v>
      </c>
      <c r="N282" t="e">
        <f t="shared" si="46"/>
        <v>#REF!</v>
      </c>
      <c r="O282" t="e">
        <f t="shared" si="47"/>
        <v>#REF!</v>
      </c>
      <c r="Q282">
        <f>COUNTIFS(Optionen!$T$3:$T$8,Leistungsübersicht!$D$9,Optionen!$U$3:$U$8,'Leistungsübersicht - WIP'!E282)</f>
        <v>0</v>
      </c>
      <c r="S282" t="e">
        <f t="shared" si="48"/>
        <v>#REF!</v>
      </c>
      <c r="T282" t="e">
        <f t="shared" si="49"/>
        <v>#REF!</v>
      </c>
      <c r="U282" t="e">
        <f t="shared" si="50"/>
        <v>#REF!</v>
      </c>
      <c r="V282" t="e">
        <f t="shared" si="51"/>
        <v>#REF!</v>
      </c>
      <c r="X282" t="e">
        <f t="shared" si="52"/>
        <v>#N/A</v>
      </c>
      <c r="Y282" t="str" cm="1">
        <f t="array" ref="Y282">IFERROR(INDEX($T$6:$T$305,MATCH(1,COUNTIF($Y$5:Y281,$T$6:$T$305)+($T$6:$T581&lt;&gt;"")*1,0)),"")</f>
        <v/>
      </c>
      <c r="Z282" t="e">
        <f t="shared" si="53"/>
        <v>#N/A</v>
      </c>
      <c r="AA282" t="e">
        <f t="shared" si="54"/>
        <v>#N/A</v>
      </c>
      <c r="AC282" t="str">
        <f>IF(Y282="","",VLOOKUP(Y282,Detaildaten!$F$8:$W$19,18,0))</f>
        <v/>
      </c>
      <c r="AD282" t="str">
        <f>IF(Y282="","",Leistungsübersicht!$D$9)</f>
        <v/>
      </c>
      <c r="AE282" t="str">
        <f>IF(Y282="","",IF(AD282=Optionen!$N$6,Optionen!$N$6,IF(AD282=Optionen!$N$5,Leistungsübersicht!$D$10,IF(AD282=Optionen!$N$4,Leistungsübersicht!$D$10))))</f>
        <v/>
      </c>
      <c r="AF282" t="str">
        <f>IF(Y282="","",IF(AD282=Optionen!$N$4,Leistungsübersicht!$D$11))</f>
        <v/>
      </c>
      <c r="AG282" s="19" t="str">
        <f>_xlfn.IFNA(INDEX(Verteilungsschlüssel!$B$5:$V$35,MATCH('Leistungsübersicht - WIP'!AC282,Verteilungsschlüssel!$B$5:$B$35,0),MATCH('Leistungsübersicht - WIP'!AE282,Verteilungsschlüssel!$B$5:$V$5,0)),"")</f>
        <v/>
      </c>
    </row>
    <row r="283" spans="2:33" x14ac:dyDescent="0.3">
      <c r="B283">
        <v>278</v>
      </c>
      <c r="C283" t="e">
        <f>IF(Detaildaten!#REF!="","",Detaildaten!#REF!)</f>
        <v>#REF!</v>
      </c>
      <c r="D283" t="e">
        <f>IF(Detaildaten!#REF!="","",Detaildaten!#REF!)</f>
        <v>#REF!</v>
      </c>
      <c r="E283" t="e">
        <f>IF(Detaildaten!#REF!="","",Detaildaten!#REF!)</f>
        <v>#REF!</v>
      </c>
      <c r="G283" t="e">
        <f>CONCATENATE(Detaildaten!#REF!," [",Detaildaten!#REF!,"] ")</f>
        <v>#REF!</v>
      </c>
      <c r="H283" t="e">
        <f>IF(Detaildaten!#REF!="","",Detaildaten!#REF!)</f>
        <v>#REF!</v>
      </c>
      <c r="I283" t="e">
        <f>Detaildaten!#REF!</f>
        <v>#REF!</v>
      </c>
      <c r="J283" t="e">
        <f>IF(Detaildaten!#REF!="","",Detaildaten!#REF!)</f>
        <v>#REF!</v>
      </c>
      <c r="L283" t="e">
        <f t="shared" si="44"/>
        <v>#REF!</v>
      </c>
      <c r="M283" t="e">
        <f t="shared" si="45"/>
        <v>#REF!</v>
      </c>
      <c r="N283" t="e">
        <f t="shared" si="46"/>
        <v>#REF!</v>
      </c>
      <c r="O283" t="e">
        <f t="shared" si="47"/>
        <v>#REF!</v>
      </c>
      <c r="Q283">
        <f>COUNTIFS(Optionen!$T$3:$T$8,Leistungsübersicht!$D$9,Optionen!$U$3:$U$8,'Leistungsübersicht - WIP'!E283)</f>
        <v>0</v>
      </c>
      <c r="S283" t="e">
        <f t="shared" si="48"/>
        <v>#REF!</v>
      </c>
      <c r="T283" t="e">
        <f t="shared" si="49"/>
        <v>#REF!</v>
      </c>
      <c r="U283" t="e">
        <f t="shared" si="50"/>
        <v>#REF!</v>
      </c>
      <c r="V283" t="e">
        <f t="shared" si="51"/>
        <v>#REF!</v>
      </c>
      <c r="X283" t="e">
        <f t="shared" si="52"/>
        <v>#N/A</v>
      </c>
      <c r="Y283" t="str" cm="1">
        <f t="array" ref="Y283">IFERROR(INDEX($T$6:$T$305,MATCH(1,COUNTIF($Y$5:Y282,$T$6:$T$305)+($T$6:$T582&lt;&gt;"")*1,0)),"")</f>
        <v/>
      </c>
      <c r="Z283" t="e">
        <f t="shared" si="53"/>
        <v>#N/A</v>
      </c>
      <c r="AA283" t="e">
        <f t="shared" si="54"/>
        <v>#N/A</v>
      </c>
      <c r="AC283" t="str">
        <f>IF(Y283="","",VLOOKUP(Y283,Detaildaten!$F$8:$W$19,18,0))</f>
        <v/>
      </c>
      <c r="AD283" t="str">
        <f>IF(Y283="","",Leistungsübersicht!$D$9)</f>
        <v/>
      </c>
      <c r="AE283" t="str">
        <f>IF(Y283="","",IF(AD283=Optionen!$N$6,Optionen!$N$6,IF(AD283=Optionen!$N$5,Leistungsübersicht!$D$10,IF(AD283=Optionen!$N$4,Leistungsübersicht!$D$10))))</f>
        <v/>
      </c>
      <c r="AF283" t="str">
        <f>IF(Y283="","",IF(AD283=Optionen!$N$4,Leistungsübersicht!$D$11))</f>
        <v/>
      </c>
      <c r="AG283" s="19" t="str">
        <f>_xlfn.IFNA(INDEX(Verteilungsschlüssel!$B$5:$V$35,MATCH('Leistungsübersicht - WIP'!AC283,Verteilungsschlüssel!$B$5:$B$35,0),MATCH('Leistungsübersicht - WIP'!AE283,Verteilungsschlüssel!$B$5:$V$5,0)),"")</f>
        <v/>
      </c>
    </row>
    <row r="284" spans="2:33" x14ac:dyDescent="0.3">
      <c r="B284">
        <v>279</v>
      </c>
      <c r="C284" t="e">
        <f>IF(Detaildaten!#REF!="","",Detaildaten!#REF!)</f>
        <v>#REF!</v>
      </c>
      <c r="D284" t="e">
        <f>IF(Detaildaten!#REF!="","",Detaildaten!#REF!)</f>
        <v>#REF!</v>
      </c>
      <c r="E284" t="e">
        <f>IF(Detaildaten!#REF!="","",Detaildaten!#REF!)</f>
        <v>#REF!</v>
      </c>
      <c r="G284" t="e">
        <f>CONCATENATE(Detaildaten!#REF!," [",Detaildaten!#REF!,"] ")</f>
        <v>#REF!</v>
      </c>
      <c r="H284" t="e">
        <f>IF(Detaildaten!#REF!="","",Detaildaten!#REF!)</f>
        <v>#REF!</v>
      </c>
      <c r="I284" t="e">
        <f>Detaildaten!#REF!</f>
        <v>#REF!</v>
      </c>
      <c r="J284" t="e">
        <f>IF(Detaildaten!#REF!="","",Detaildaten!#REF!)</f>
        <v>#REF!</v>
      </c>
      <c r="L284" t="e">
        <f t="shared" si="44"/>
        <v>#REF!</v>
      </c>
      <c r="M284" t="e">
        <f t="shared" si="45"/>
        <v>#REF!</v>
      </c>
      <c r="N284" t="e">
        <f t="shared" si="46"/>
        <v>#REF!</v>
      </c>
      <c r="O284" t="e">
        <f t="shared" si="47"/>
        <v>#REF!</v>
      </c>
      <c r="Q284">
        <f>COUNTIFS(Optionen!$T$3:$T$8,Leistungsübersicht!$D$9,Optionen!$U$3:$U$8,'Leistungsübersicht - WIP'!E284)</f>
        <v>0</v>
      </c>
      <c r="S284" t="e">
        <f t="shared" si="48"/>
        <v>#REF!</v>
      </c>
      <c r="T284" t="e">
        <f t="shared" si="49"/>
        <v>#REF!</v>
      </c>
      <c r="U284" t="e">
        <f t="shared" si="50"/>
        <v>#REF!</v>
      </c>
      <c r="V284" t="e">
        <f t="shared" si="51"/>
        <v>#REF!</v>
      </c>
      <c r="X284" t="e">
        <f t="shared" si="52"/>
        <v>#N/A</v>
      </c>
      <c r="Y284" t="str" cm="1">
        <f t="array" ref="Y284">IFERROR(INDEX($T$6:$T$305,MATCH(1,COUNTIF($Y$5:Y283,$T$6:$T$305)+($T$6:$T583&lt;&gt;"")*1,0)),"")</f>
        <v/>
      </c>
      <c r="Z284" t="e">
        <f t="shared" si="53"/>
        <v>#N/A</v>
      </c>
      <c r="AA284" t="e">
        <f t="shared" si="54"/>
        <v>#N/A</v>
      </c>
      <c r="AC284" t="str">
        <f>IF(Y284="","",VLOOKUP(Y284,Detaildaten!$F$8:$W$19,18,0))</f>
        <v/>
      </c>
      <c r="AD284" t="str">
        <f>IF(Y284="","",Leistungsübersicht!$D$9)</f>
        <v/>
      </c>
      <c r="AE284" t="str">
        <f>IF(Y284="","",IF(AD284=Optionen!$N$6,Optionen!$N$6,IF(AD284=Optionen!$N$5,Leistungsübersicht!$D$10,IF(AD284=Optionen!$N$4,Leistungsübersicht!$D$10))))</f>
        <v/>
      </c>
      <c r="AF284" t="str">
        <f>IF(Y284="","",IF(AD284=Optionen!$N$4,Leistungsübersicht!$D$11))</f>
        <v/>
      </c>
      <c r="AG284" s="19" t="str">
        <f>_xlfn.IFNA(INDEX(Verteilungsschlüssel!$B$5:$V$35,MATCH('Leistungsübersicht - WIP'!AC284,Verteilungsschlüssel!$B$5:$B$35,0),MATCH('Leistungsübersicht - WIP'!AE284,Verteilungsschlüssel!$B$5:$V$5,0)),"")</f>
        <v/>
      </c>
    </row>
    <row r="285" spans="2:33" x14ac:dyDescent="0.3">
      <c r="B285">
        <v>280</v>
      </c>
      <c r="C285" t="e">
        <f>IF(Detaildaten!#REF!="","",Detaildaten!#REF!)</f>
        <v>#REF!</v>
      </c>
      <c r="D285" t="e">
        <f>IF(Detaildaten!#REF!="","",Detaildaten!#REF!)</f>
        <v>#REF!</v>
      </c>
      <c r="E285" t="e">
        <f>IF(Detaildaten!#REF!="","",Detaildaten!#REF!)</f>
        <v>#REF!</v>
      </c>
      <c r="G285" t="e">
        <f>CONCATENATE(Detaildaten!#REF!," [",Detaildaten!#REF!,"] ")</f>
        <v>#REF!</v>
      </c>
      <c r="H285" t="e">
        <f>IF(Detaildaten!#REF!="","",Detaildaten!#REF!)</f>
        <v>#REF!</v>
      </c>
      <c r="I285" t="e">
        <f>Detaildaten!#REF!</f>
        <v>#REF!</v>
      </c>
      <c r="J285" t="e">
        <f>IF(Detaildaten!#REF!="","",Detaildaten!#REF!)</f>
        <v>#REF!</v>
      </c>
      <c r="L285" t="e">
        <f t="shared" si="44"/>
        <v>#REF!</v>
      </c>
      <c r="M285" t="e">
        <f t="shared" si="45"/>
        <v>#REF!</v>
      </c>
      <c r="N285" t="e">
        <f t="shared" si="46"/>
        <v>#REF!</v>
      </c>
      <c r="O285" t="e">
        <f t="shared" si="47"/>
        <v>#REF!</v>
      </c>
      <c r="Q285">
        <f>COUNTIFS(Optionen!$T$3:$T$8,Leistungsübersicht!$D$9,Optionen!$U$3:$U$8,'Leistungsübersicht - WIP'!E285)</f>
        <v>0</v>
      </c>
      <c r="S285" t="e">
        <f t="shared" si="48"/>
        <v>#REF!</v>
      </c>
      <c r="T285" t="e">
        <f t="shared" si="49"/>
        <v>#REF!</v>
      </c>
      <c r="U285" t="e">
        <f t="shared" si="50"/>
        <v>#REF!</v>
      </c>
      <c r="V285" t="e">
        <f t="shared" si="51"/>
        <v>#REF!</v>
      </c>
      <c r="X285" t="e">
        <f t="shared" si="52"/>
        <v>#N/A</v>
      </c>
      <c r="Y285" t="str" cm="1">
        <f t="array" ref="Y285">IFERROR(INDEX($T$6:$T$305,MATCH(1,COUNTIF($Y$5:Y284,$T$6:$T$305)+($T$6:$T584&lt;&gt;"")*1,0)),"")</f>
        <v/>
      </c>
      <c r="Z285" t="e">
        <f t="shared" si="53"/>
        <v>#N/A</v>
      </c>
      <c r="AA285" t="e">
        <f t="shared" si="54"/>
        <v>#N/A</v>
      </c>
      <c r="AC285" t="str">
        <f>IF(Y285="","",VLOOKUP(Y285,Detaildaten!$F$8:$W$19,18,0))</f>
        <v/>
      </c>
      <c r="AD285" t="str">
        <f>IF(Y285="","",Leistungsübersicht!$D$9)</f>
        <v/>
      </c>
      <c r="AE285" t="str">
        <f>IF(Y285="","",IF(AD285=Optionen!$N$6,Optionen!$N$6,IF(AD285=Optionen!$N$5,Leistungsübersicht!$D$10,IF(AD285=Optionen!$N$4,Leistungsübersicht!$D$10))))</f>
        <v/>
      </c>
      <c r="AF285" t="str">
        <f>IF(Y285="","",IF(AD285=Optionen!$N$4,Leistungsübersicht!$D$11))</f>
        <v/>
      </c>
      <c r="AG285" s="19" t="str">
        <f>_xlfn.IFNA(INDEX(Verteilungsschlüssel!$B$5:$V$35,MATCH('Leistungsübersicht - WIP'!AC285,Verteilungsschlüssel!$B$5:$B$35,0),MATCH('Leistungsübersicht - WIP'!AE285,Verteilungsschlüssel!$B$5:$V$5,0)),"")</f>
        <v/>
      </c>
    </row>
    <row r="286" spans="2:33" x14ac:dyDescent="0.3">
      <c r="B286">
        <v>281</v>
      </c>
      <c r="C286" t="e">
        <f>IF(Detaildaten!#REF!="","",Detaildaten!#REF!)</f>
        <v>#REF!</v>
      </c>
      <c r="D286" t="e">
        <f>IF(Detaildaten!#REF!="","",Detaildaten!#REF!)</f>
        <v>#REF!</v>
      </c>
      <c r="E286" t="e">
        <f>IF(Detaildaten!#REF!="","",Detaildaten!#REF!)</f>
        <v>#REF!</v>
      </c>
      <c r="G286" t="e">
        <f>CONCATENATE(Detaildaten!#REF!," [",Detaildaten!#REF!,"] ")</f>
        <v>#REF!</v>
      </c>
      <c r="H286" t="e">
        <f>IF(Detaildaten!#REF!="","",Detaildaten!#REF!)</f>
        <v>#REF!</v>
      </c>
      <c r="I286" t="e">
        <f>Detaildaten!#REF!</f>
        <v>#REF!</v>
      </c>
      <c r="J286" t="e">
        <f>IF(Detaildaten!#REF!="","",Detaildaten!#REF!)</f>
        <v>#REF!</v>
      </c>
      <c r="L286" t="e">
        <f t="shared" si="44"/>
        <v>#REF!</v>
      </c>
      <c r="M286" t="e">
        <f t="shared" si="45"/>
        <v>#REF!</v>
      </c>
      <c r="N286" t="e">
        <f t="shared" si="46"/>
        <v>#REF!</v>
      </c>
      <c r="O286" t="e">
        <f t="shared" si="47"/>
        <v>#REF!</v>
      </c>
      <c r="Q286">
        <f>COUNTIFS(Optionen!$T$3:$T$8,Leistungsübersicht!$D$9,Optionen!$U$3:$U$8,'Leistungsübersicht - WIP'!E286)</f>
        <v>0</v>
      </c>
      <c r="S286" t="e">
        <f t="shared" si="48"/>
        <v>#REF!</v>
      </c>
      <c r="T286" t="e">
        <f t="shared" si="49"/>
        <v>#REF!</v>
      </c>
      <c r="U286" t="e">
        <f t="shared" si="50"/>
        <v>#REF!</v>
      </c>
      <c r="V286" t="e">
        <f t="shared" si="51"/>
        <v>#REF!</v>
      </c>
      <c r="X286" t="e">
        <f t="shared" si="52"/>
        <v>#N/A</v>
      </c>
      <c r="Y286" t="str" cm="1">
        <f t="array" ref="Y286">IFERROR(INDEX($T$6:$T$305,MATCH(1,COUNTIF($Y$5:Y285,$T$6:$T$305)+($T$6:$T585&lt;&gt;"")*1,0)),"")</f>
        <v/>
      </c>
      <c r="Z286" t="e">
        <f t="shared" si="53"/>
        <v>#N/A</v>
      </c>
      <c r="AA286" t="e">
        <f t="shared" si="54"/>
        <v>#N/A</v>
      </c>
      <c r="AC286" t="str">
        <f>IF(Y286="","",VLOOKUP(Y286,Detaildaten!$F$8:$W$19,18,0))</f>
        <v/>
      </c>
      <c r="AD286" t="str">
        <f>IF(Y286="","",Leistungsübersicht!$D$9)</f>
        <v/>
      </c>
      <c r="AE286" t="str">
        <f>IF(Y286="","",IF(AD286=Optionen!$N$6,Optionen!$N$6,IF(AD286=Optionen!$N$5,Leistungsübersicht!$D$10,IF(AD286=Optionen!$N$4,Leistungsübersicht!$D$10))))</f>
        <v/>
      </c>
      <c r="AF286" t="str">
        <f>IF(Y286="","",IF(AD286=Optionen!$N$4,Leistungsübersicht!$D$11))</f>
        <v/>
      </c>
      <c r="AG286" s="19" t="str">
        <f>_xlfn.IFNA(INDEX(Verteilungsschlüssel!$B$5:$V$35,MATCH('Leistungsübersicht - WIP'!AC286,Verteilungsschlüssel!$B$5:$B$35,0),MATCH('Leistungsübersicht - WIP'!AE286,Verteilungsschlüssel!$B$5:$V$5,0)),"")</f>
        <v/>
      </c>
    </row>
    <row r="287" spans="2:33" x14ac:dyDescent="0.3">
      <c r="B287">
        <v>282</v>
      </c>
      <c r="C287" t="e">
        <f>IF(Detaildaten!#REF!="","",Detaildaten!#REF!)</f>
        <v>#REF!</v>
      </c>
      <c r="D287" t="e">
        <f>IF(Detaildaten!#REF!="","",Detaildaten!#REF!)</f>
        <v>#REF!</v>
      </c>
      <c r="E287" t="e">
        <f>IF(Detaildaten!#REF!="","",Detaildaten!#REF!)</f>
        <v>#REF!</v>
      </c>
      <c r="G287" t="e">
        <f>CONCATENATE(Detaildaten!#REF!," [",Detaildaten!#REF!,"] ")</f>
        <v>#REF!</v>
      </c>
      <c r="H287" t="e">
        <f>IF(Detaildaten!#REF!="","",Detaildaten!#REF!)</f>
        <v>#REF!</v>
      </c>
      <c r="I287" t="e">
        <f>Detaildaten!#REF!</f>
        <v>#REF!</v>
      </c>
      <c r="J287" t="e">
        <f>IF(Detaildaten!#REF!="","",Detaildaten!#REF!)</f>
        <v>#REF!</v>
      </c>
      <c r="L287" t="e">
        <f t="shared" si="44"/>
        <v>#REF!</v>
      </c>
      <c r="M287" t="e">
        <f t="shared" si="45"/>
        <v>#REF!</v>
      </c>
      <c r="N287" t="e">
        <f t="shared" si="46"/>
        <v>#REF!</v>
      </c>
      <c r="O287" t="e">
        <f t="shared" si="47"/>
        <v>#REF!</v>
      </c>
      <c r="Q287">
        <f>COUNTIFS(Optionen!$T$3:$T$8,Leistungsübersicht!$D$9,Optionen!$U$3:$U$8,'Leistungsübersicht - WIP'!E287)</f>
        <v>0</v>
      </c>
      <c r="S287" t="e">
        <f t="shared" si="48"/>
        <v>#REF!</v>
      </c>
      <c r="T287" t="e">
        <f t="shared" si="49"/>
        <v>#REF!</v>
      </c>
      <c r="U287" t="e">
        <f t="shared" si="50"/>
        <v>#REF!</v>
      </c>
      <c r="V287" t="e">
        <f t="shared" si="51"/>
        <v>#REF!</v>
      </c>
      <c r="X287" t="e">
        <f t="shared" si="52"/>
        <v>#N/A</v>
      </c>
      <c r="Y287" t="str" cm="1">
        <f t="array" ref="Y287">IFERROR(INDEX($T$6:$T$305,MATCH(1,COUNTIF($Y$5:Y286,$T$6:$T$305)+($T$6:$T586&lt;&gt;"")*1,0)),"")</f>
        <v/>
      </c>
      <c r="Z287" t="e">
        <f t="shared" si="53"/>
        <v>#N/A</v>
      </c>
      <c r="AA287" t="e">
        <f t="shared" si="54"/>
        <v>#N/A</v>
      </c>
      <c r="AC287" t="str">
        <f>IF(Y287="","",VLOOKUP(Y287,Detaildaten!$F$8:$W$19,18,0))</f>
        <v/>
      </c>
      <c r="AD287" t="str">
        <f>IF(Y287="","",Leistungsübersicht!$D$9)</f>
        <v/>
      </c>
      <c r="AE287" t="str">
        <f>IF(Y287="","",IF(AD287=Optionen!$N$6,Optionen!$N$6,IF(AD287=Optionen!$N$5,Leistungsübersicht!$D$10,IF(AD287=Optionen!$N$4,Leistungsübersicht!$D$10))))</f>
        <v/>
      </c>
      <c r="AF287" t="str">
        <f>IF(Y287="","",IF(AD287=Optionen!$N$4,Leistungsübersicht!$D$11))</f>
        <v/>
      </c>
      <c r="AG287" s="19" t="str">
        <f>_xlfn.IFNA(INDEX(Verteilungsschlüssel!$B$5:$V$35,MATCH('Leistungsübersicht - WIP'!AC287,Verteilungsschlüssel!$B$5:$B$35,0),MATCH('Leistungsübersicht - WIP'!AE287,Verteilungsschlüssel!$B$5:$V$5,0)),"")</f>
        <v/>
      </c>
    </row>
    <row r="288" spans="2:33" x14ac:dyDescent="0.3">
      <c r="B288">
        <v>283</v>
      </c>
      <c r="C288" t="e">
        <f>IF(Detaildaten!#REF!="","",Detaildaten!#REF!)</f>
        <v>#REF!</v>
      </c>
      <c r="D288" t="e">
        <f>IF(Detaildaten!#REF!="","",Detaildaten!#REF!)</f>
        <v>#REF!</v>
      </c>
      <c r="E288" t="e">
        <f>IF(Detaildaten!#REF!="","",Detaildaten!#REF!)</f>
        <v>#REF!</v>
      </c>
      <c r="G288" t="e">
        <f>CONCATENATE(Detaildaten!#REF!," [",Detaildaten!#REF!,"] ")</f>
        <v>#REF!</v>
      </c>
      <c r="H288" t="e">
        <f>IF(Detaildaten!#REF!="","",Detaildaten!#REF!)</f>
        <v>#REF!</v>
      </c>
      <c r="I288" t="e">
        <f>Detaildaten!#REF!</f>
        <v>#REF!</v>
      </c>
      <c r="J288" t="e">
        <f>IF(Detaildaten!#REF!="","",Detaildaten!#REF!)</f>
        <v>#REF!</v>
      </c>
      <c r="L288" t="e">
        <f t="shared" si="44"/>
        <v>#REF!</v>
      </c>
      <c r="M288" t="e">
        <f t="shared" si="45"/>
        <v>#REF!</v>
      </c>
      <c r="N288" t="e">
        <f t="shared" si="46"/>
        <v>#REF!</v>
      </c>
      <c r="O288" t="e">
        <f t="shared" si="47"/>
        <v>#REF!</v>
      </c>
      <c r="Q288">
        <f>COUNTIFS(Optionen!$T$3:$T$8,Leistungsübersicht!$D$9,Optionen!$U$3:$U$8,'Leistungsübersicht - WIP'!E288)</f>
        <v>0</v>
      </c>
      <c r="S288" t="e">
        <f t="shared" si="48"/>
        <v>#REF!</v>
      </c>
      <c r="T288" t="e">
        <f t="shared" si="49"/>
        <v>#REF!</v>
      </c>
      <c r="U288" t="e">
        <f t="shared" si="50"/>
        <v>#REF!</v>
      </c>
      <c r="V288" t="e">
        <f t="shared" si="51"/>
        <v>#REF!</v>
      </c>
      <c r="X288" t="e">
        <f t="shared" si="52"/>
        <v>#N/A</v>
      </c>
      <c r="Y288" t="str" cm="1">
        <f t="array" ref="Y288">IFERROR(INDEX($T$6:$T$305,MATCH(1,COUNTIF($Y$5:Y287,$T$6:$T$305)+($T$6:$T587&lt;&gt;"")*1,0)),"")</f>
        <v/>
      </c>
      <c r="Z288" t="e">
        <f t="shared" si="53"/>
        <v>#N/A</v>
      </c>
      <c r="AA288" t="e">
        <f t="shared" si="54"/>
        <v>#N/A</v>
      </c>
      <c r="AC288" t="str">
        <f>IF(Y288="","",VLOOKUP(Y288,Detaildaten!$F$8:$W$19,18,0))</f>
        <v/>
      </c>
      <c r="AD288" t="str">
        <f>IF(Y288="","",Leistungsübersicht!$D$9)</f>
        <v/>
      </c>
      <c r="AE288" t="str">
        <f>IF(Y288="","",IF(AD288=Optionen!$N$6,Optionen!$N$6,IF(AD288=Optionen!$N$5,Leistungsübersicht!$D$10,IF(AD288=Optionen!$N$4,Leistungsübersicht!$D$10))))</f>
        <v/>
      </c>
      <c r="AF288" t="str">
        <f>IF(Y288="","",IF(AD288=Optionen!$N$4,Leistungsübersicht!$D$11))</f>
        <v/>
      </c>
      <c r="AG288" s="19" t="str">
        <f>_xlfn.IFNA(INDEX(Verteilungsschlüssel!$B$5:$V$35,MATCH('Leistungsübersicht - WIP'!AC288,Verteilungsschlüssel!$B$5:$B$35,0),MATCH('Leistungsübersicht - WIP'!AE288,Verteilungsschlüssel!$B$5:$V$5,0)),"")</f>
        <v/>
      </c>
    </row>
    <row r="289" spans="2:33" x14ac:dyDescent="0.3">
      <c r="B289">
        <v>284</v>
      </c>
      <c r="C289" t="e">
        <f>IF(Detaildaten!#REF!="","",Detaildaten!#REF!)</f>
        <v>#REF!</v>
      </c>
      <c r="D289" t="e">
        <f>IF(Detaildaten!#REF!="","",Detaildaten!#REF!)</f>
        <v>#REF!</v>
      </c>
      <c r="E289" t="e">
        <f>IF(Detaildaten!#REF!="","",Detaildaten!#REF!)</f>
        <v>#REF!</v>
      </c>
      <c r="G289" t="e">
        <f>CONCATENATE(Detaildaten!#REF!," [",Detaildaten!#REF!,"] ")</f>
        <v>#REF!</v>
      </c>
      <c r="H289" t="e">
        <f>IF(Detaildaten!#REF!="","",Detaildaten!#REF!)</f>
        <v>#REF!</v>
      </c>
      <c r="I289" t="e">
        <f>Detaildaten!#REF!</f>
        <v>#REF!</v>
      </c>
      <c r="J289" t="e">
        <f>IF(Detaildaten!#REF!="","",Detaildaten!#REF!)</f>
        <v>#REF!</v>
      </c>
      <c r="L289" t="e">
        <f t="shared" si="44"/>
        <v>#REF!</v>
      </c>
      <c r="M289" t="e">
        <f t="shared" si="45"/>
        <v>#REF!</v>
      </c>
      <c r="N289" t="e">
        <f t="shared" si="46"/>
        <v>#REF!</v>
      </c>
      <c r="O289" t="e">
        <f t="shared" si="47"/>
        <v>#REF!</v>
      </c>
      <c r="Q289">
        <f>COUNTIFS(Optionen!$T$3:$T$8,Leistungsübersicht!$D$9,Optionen!$U$3:$U$8,'Leistungsübersicht - WIP'!E289)</f>
        <v>0</v>
      </c>
      <c r="S289" t="e">
        <f t="shared" si="48"/>
        <v>#REF!</v>
      </c>
      <c r="T289" t="e">
        <f t="shared" si="49"/>
        <v>#REF!</v>
      </c>
      <c r="U289" t="e">
        <f t="shared" si="50"/>
        <v>#REF!</v>
      </c>
      <c r="V289" t="e">
        <f t="shared" si="51"/>
        <v>#REF!</v>
      </c>
      <c r="X289" t="e">
        <f t="shared" si="52"/>
        <v>#N/A</v>
      </c>
      <c r="Y289" t="str" cm="1">
        <f t="array" ref="Y289">IFERROR(INDEX($T$6:$T$305,MATCH(1,COUNTIF($Y$5:Y288,$T$6:$T$305)+($T$6:$T588&lt;&gt;"")*1,0)),"")</f>
        <v/>
      </c>
      <c r="Z289" t="e">
        <f t="shared" si="53"/>
        <v>#N/A</v>
      </c>
      <c r="AA289" t="e">
        <f t="shared" si="54"/>
        <v>#N/A</v>
      </c>
      <c r="AC289" t="str">
        <f>IF(Y289="","",VLOOKUP(Y289,Detaildaten!$F$8:$W$19,18,0))</f>
        <v/>
      </c>
      <c r="AD289" t="str">
        <f>IF(Y289="","",Leistungsübersicht!$D$9)</f>
        <v/>
      </c>
      <c r="AE289" t="str">
        <f>IF(Y289="","",IF(AD289=Optionen!$N$6,Optionen!$N$6,IF(AD289=Optionen!$N$5,Leistungsübersicht!$D$10,IF(AD289=Optionen!$N$4,Leistungsübersicht!$D$10))))</f>
        <v/>
      </c>
      <c r="AF289" t="str">
        <f>IF(Y289="","",IF(AD289=Optionen!$N$4,Leistungsübersicht!$D$11))</f>
        <v/>
      </c>
      <c r="AG289" s="19" t="str">
        <f>_xlfn.IFNA(INDEX(Verteilungsschlüssel!$B$5:$V$35,MATCH('Leistungsübersicht - WIP'!AC289,Verteilungsschlüssel!$B$5:$B$35,0),MATCH('Leistungsübersicht - WIP'!AE289,Verteilungsschlüssel!$B$5:$V$5,0)),"")</f>
        <v/>
      </c>
    </row>
    <row r="290" spans="2:33" x14ac:dyDescent="0.3">
      <c r="B290">
        <v>285</v>
      </c>
      <c r="C290" t="e">
        <f>IF(Detaildaten!#REF!="","",Detaildaten!#REF!)</f>
        <v>#REF!</v>
      </c>
      <c r="D290" t="e">
        <f>IF(Detaildaten!#REF!="","",Detaildaten!#REF!)</f>
        <v>#REF!</v>
      </c>
      <c r="E290" t="e">
        <f>IF(Detaildaten!#REF!="","",Detaildaten!#REF!)</f>
        <v>#REF!</v>
      </c>
      <c r="G290" t="e">
        <f>CONCATENATE(Detaildaten!#REF!," [",Detaildaten!#REF!,"] ")</f>
        <v>#REF!</v>
      </c>
      <c r="H290" t="e">
        <f>IF(Detaildaten!#REF!="","",Detaildaten!#REF!)</f>
        <v>#REF!</v>
      </c>
      <c r="I290" t="e">
        <f>Detaildaten!#REF!</f>
        <v>#REF!</v>
      </c>
      <c r="J290" t="e">
        <f>IF(Detaildaten!#REF!="","",Detaildaten!#REF!)</f>
        <v>#REF!</v>
      </c>
      <c r="L290" t="e">
        <f t="shared" si="44"/>
        <v>#REF!</v>
      </c>
      <c r="M290" t="e">
        <f t="shared" si="45"/>
        <v>#REF!</v>
      </c>
      <c r="N290" t="e">
        <f t="shared" si="46"/>
        <v>#REF!</v>
      </c>
      <c r="O290" t="e">
        <f t="shared" si="47"/>
        <v>#REF!</v>
      </c>
      <c r="Q290">
        <f>COUNTIFS(Optionen!$T$3:$T$8,Leistungsübersicht!$D$9,Optionen!$U$3:$U$8,'Leistungsübersicht - WIP'!E290)</f>
        <v>0</v>
      </c>
      <c r="S290" t="e">
        <f t="shared" si="48"/>
        <v>#REF!</v>
      </c>
      <c r="T290" t="e">
        <f t="shared" si="49"/>
        <v>#REF!</v>
      </c>
      <c r="U290" t="e">
        <f t="shared" si="50"/>
        <v>#REF!</v>
      </c>
      <c r="V290" t="e">
        <f t="shared" si="51"/>
        <v>#REF!</v>
      </c>
      <c r="X290" t="e">
        <f t="shared" si="52"/>
        <v>#N/A</v>
      </c>
      <c r="Y290" t="str" cm="1">
        <f t="array" ref="Y290">IFERROR(INDEX($T$6:$T$305,MATCH(1,COUNTIF($Y$5:Y289,$T$6:$T$305)+($T$6:$T589&lt;&gt;"")*1,0)),"")</f>
        <v/>
      </c>
      <c r="Z290" t="e">
        <f t="shared" si="53"/>
        <v>#N/A</v>
      </c>
      <c r="AA290" t="e">
        <f t="shared" si="54"/>
        <v>#N/A</v>
      </c>
      <c r="AC290" t="str">
        <f>IF(Y290="","",VLOOKUP(Y290,Detaildaten!$F$8:$W$19,18,0))</f>
        <v/>
      </c>
      <c r="AD290" t="str">
        <f>IF(Y290="","",Leistungsübersicht!$D$9)</f>
        <v/>
      </c>
      <c r="AE290" t="str">
        <f>IF(Y290="","",IF(AD290=Optionen!$N$6,Optionen!$N$6,IF(AD290=Optionen!$N$5,Leistungsübersicht!$D$10,IF(AD290=Optionen!$N$4,Leistungsübersicht!$D$10))))</f>
        <v/>
      </c>
      <c r="AF290" t="str">
        <f>IF(Y290="","",IF(AD290=Optionen!$N$4,Leistungsübersicht!$D$11))</f>
        <v/>
      </c>
      <c r="AG290" s="19" t="str">
        <f>_xlfn.IFNA(INDEX(Verteilungsschlüssel!$B$5:$V$35,MATCH('Leistungsübersicht - WIP'!AC290,Verteilungsschlüssel!$B$5:$B$35,0),MATCH('Leistungsübersicht - WIP'!AE290,Verteilungsschlüssel!$B$5:$V$5,0)),"")</f>
        <v/>
      </c>
    </row>
    <row r="291" spans="2:33" x14ac:dyDescent="0.3">
      <c r="B291">
        <v>286</v>
      </c>
      <c r="C291" t="e">
        <f>IF(Detaildaten!#REF!="","",Detaildaten!#REF!)</f>
        <v>#REF!</v>
      </c>
      <c r="D291" t="e">
        <f>IF(Detaildaten!#REF!="","",Detaildaten!#REF!)</f>
        <v>#REF!</v>
      </c>
      <c r="E291" t="e">
        <f>IF(Detaildaten!#REF!="","",Detaildaten!#REF!)</f>
        <v>#REF!</v>
      </c>
      <c r="G291" t="e">
        <f>CONCATENATE(Detaildaten!#REF!," [",Detaildaten!#REF!,"] ")</f>
        <v>#REF!</v>
      </c>
      <c r="H291" t="e">
        <f>IF(Detaildaten!#REF!="","",Detaildaten!#REF!)</f>
        <v>#REF!</v>
      </c>
      <c r="I291" t="e">
        <f>Detaildaten!#REF!</f>
        <v>#REF!</v>
      </c>
      <c r="J291" t="e">
        <f>IF(Detaildaten!#REF!="","",Detaildaten!#REF!)</f>
        <v>#REF!</v>
      </c>
      <c r="L291" t="e">
        <f t="shared" si="44"/>
        <v>#REF!</v>
      </c>
      <c r="M291" t="e">
        <f t="shared" si="45"/>
        <v>#REF!</v>
      </c>
      <c r="N291" t="e">
        <f t="shared" si="46"/>
        <v>#REF!</v>
      </c>
      <c r="O291" t="e">
        <f t="shared" si="47"/>
        <v>#REF!</v>
      </c>
      <c r="Q291">
        <f>COUNTIFS(Optionen!$T$3:$T$8,Leistungsübersicht!$D$9,Optionen!$U$3:$U$8,'Leistungsübersicht - WIP'!E291)</f>
        <v>0</v>
      </c>
      <c r="S291" t="e">
        <f t="shared" si="48"/>
        <v>#REF!</v>
      </c>
      <c r="T291" t="e">
        <f t="shared" si="49"/>
        <v>#REF!</v>
      </c>
      <c r="U291" t="e">
        <f t="shared" si="50"/>
        <v>#REF!</v>
      </c>
      <c r="V291" t="e">
        <f t="shared" si="51"/>
        <v>#REF!</v>
      </c>
      <c r="X291" t="e">
        <f t="shared" si="52"/>
        <v>#N/A</v>
      </c>
      <c r="Y291" t="str" cm="1">
        <f t="array" ref="Y291">IFERROR(INDEX($T$6:$T$305,MATCH(1,COUNTIF($Y$5:Y290,$T$6:$T$305)+($T$6:$T590&lt;&gt;"")*1,0)),"")</f>
        <v/>
      </c>
      <c r="Z291" t="e">
        <f t="shared" si="53"/>
        <v>#N/A</v>
      </c>
      <c r="AA291" t="e">
        <f t="shared" si="54"/>
        <v>#N/A</v>
      </c>
      <c r="AC291" t="str">
        <f>IF(Y291="","",VLOOKUP(Y291,Detaildaten!$F$8:$W$19,18,0))</f>
        <v/>
      </c>
      <c r="AD291" t="str">
        <f>IF(Y291="","",Leistungsübersicht!$D$9)</f>
        <v/>
      </c>
      <c r="AE291" t="str">
        <f>IF(Y291="","",IF(AD291=Optionen!$N$6,Optionen!$N$6,IF(AD291=Optionen!$N$5,Leistungsübersicht!$D$10,IF(AD291=Optionen!$N$4,Leistungsübersicht!$D$10))))</f>
        <v/>
      </c>
      <c r="AF291" t="str">
        <f>IF(Y291="","",IF(AD291=Optionen!$N$4,Leistungsübersicht!$D$11))</f>
        <v/>
      </c>
      <c r="AG291" s="19" t="str">
        <f>_xlfn.IFNA(INDEX(Verteilungsschlüssel!$B$5:$V$35,MATCH('Leistungsübersicht - WIP'!AC291,Verteilungsschlüssel!$B$5:$B$35,0),MATCH('Leistungsübersicht - WIP'!AE291,Verteilungsschlüssel!$B$5:$V$5,0)),"")</f>
        <v/>
      </c>
    </row>
    <row r="292" spans="2:33" x14ac:dyDescent="0.3">
      <c r="B292">
        <v>287</v>
      </c>
      <c r="C292" t="e">
        <f>IF(Detaildaten!#REF!="","",Detaildaten!#REF!)</f>
        <v>#REF!</v>
      </c>
      <c r="D292" t="e">
        <f>IF(Detaildaten!#REF!="","",Detaildaten!#REF!)</f>
        <v>#REF!</v>
      </c>
      <c r="E292" t="e">
        <f>IF(Detaildaten!#REF!="","",Detaildaten!#REF!)</f>
        <v>#REF!</v>
      </c>
      <c r="G292" t="e">
        <f>CONCATENATE(Detaildaten!#REF!," [",Detaildaten!#REF!,"] ")</f>
        <v>#REF!</v>
      </c>
      <c r="H292" t="e">
        <f>IF(Detaildaten!#REF!="","",Detaildaten!#REF!)</f>
        <v>#REF!</v>
      </c>
      <c r="I292" t="e">
        <f>Detaildaten!#REF!</f>
        <v>#REF!</v>
      </c>
      <c r="J292" t="e">
        <f>IF(Detaildaten!#REF!="","",Detaildaten!#REF!)</f>
        <v>#REF!</v>
      </c>
      <c r="L292" t="e">
        <f t="shared" si="44"/>
        <v>#REF!</v>
      </c>
      <c r="M292" t="e">
        <f t="shared" si="45"/>
        <v>#REF!</v>
      </c>
      <c r="N292" t="e">
        <f t="shared" si="46"/>
        <v>#REF!</v>
      </c>
      <c r="O292" t="e">
        <f t="shared" si="47"/>
        <v>#REF!</v>
      </c>
      <c r="Q292">
        <f>COUNTIFS(Optionen!$T$3:$T$8,Leistungsübersicht!$D$9,Optionen!$U$3:$U$8,'Leistungsübersicht - WIP'!E292)</f>
        <v>0</v>
      </c>
      <c r="S292" t="e">
        <f t="shared" si="48"/>
        <v>#REF!</v>
      </c>
      <c r="T292" t="e">
        <f t="shared" si="49"/>
        <v>#REF!</v>
      </c>
      <c r="U292" t="e">
        <f t="shared" si="50"/>
        <v>#REF!</v>
      </c>
      <c r="V292" t="e">
        <f t="shared" si="51"/>
        <v>#REF!</v>
      </c>
      <c r="X292" t="e">
        <f t="shared" si="52"/>
        <v>#N/A</v>
      </c>
      <c r="Y292" t="str" cm="1">
        <f t="array" ref="Y292">IFERROR(INDEX($T$6:$T$305,MATCH(1,COUNTIF($Y$5:Y291,$T$6:$T$305)+($T$6:$T591&lt;&gt;"")*1,0)),"")</f>
        <v/>
      </c>
      <c r="Z292" t="e">
        <f t="shared" si="53"/>
        <v>#N/A</v>
      </c>
      <c r="AA292" t="e">
        <f t="shared" si="54"/>
        <v>#N/A</v>
      </c>
      <c r="AC292" t="str">
        <f>IF(Y292="","",VLOOKUP(Y292,Detaildaten!$F$8:$W$19,18,0))</f>
        <v/>
      </c>
      <c r="AD292" t="str">
        <f>IF(Y292="","",Leistungsübersicht!$D$9)</f>
        <v/>
      </c>
      <c r="AE292" t="str">
        <f>IF(Y292="","",IF(AD292=Optionen!$N$6,Optionen!$N$6,IF(AD292=Optionen!$N$5,Leistungsübersicht!$D$10,IF(AD292=Optionen!$N$4,Leistungsübersicht!$D$10))))</f>
        <v/>
      </c>
      <c r="AF292" t="str">
        <f>IF(Y292="","",IF(AD292=Optionen!$N$4,Leistungsübersicht!$D$11))</f>
        <v/>
      </c>
      <c r="AG292" s="19" t="str">
        <f>_xlfn.IFNA(INDEX(Verteilungsschlüssel!$B$5:$V$35,MATCH('Leistungsübersicht - WIP'!AC292,Verteilungsschlüssel!$B$5:$B$35,0),MATCH('Leistungsübersicht - WIP'!AE292,Verteilungsschlüssel!$B$5:$V$5,0)),"")</f>
        <v/>
      </c>
    </row>
    <row r="293" spans="2:33" x14ac:dyDescent="0.3">
      <c r="B293">
        <v>288</v>
      </c>
      <c r="C293" t="e">
        <f>IF(Detaildaten!#REF!="","",Detaildaten!#REF!)</f>
        <v>#REF!</v>
      </c>
      <c r="D293" t="e">
        <f>IF(Detaildaten!#REF!="","",Detaildaten!#REF!)</f>
        <v>#REF!</v>
      </c>
      <c r="E293" t="e">
        <f>IF(Detaildaten!#REF!="","",Detaildaten!#REF!)</f>
        <v>#REF!</v>
      </c>
      <c r="G293" t="e">
        <f>CONCATENATE(Detaildaten!#REF!," [",Detaildaten!#REF!,"] ")</f>
        <v>#REF!</v>
      </c>
      <c r="H293" t="e">
        <f>IF(Detaildaten!#REF!="","",Detaildaten!#REF!)</f>
        <v>#REF!</v>
      </c>
      <c r="I293" t="e">
        <f>Detaildaten!#REF!</f>
        <v>#REF!</v>
      </c>
      <c r="J293" t="e">
        <f>IF(Detaildaten!#REF!="","",Detaildaten!#REF!)</f>
        <v>#REF!</v>
      </c>
      <c r="L293" t="e">
        <f t="shared" si="44"/>
        <v>#REF!</v>
      </c>
      <c r="M293" t="e">
        <f t="shared" si="45"/>
        <v>#REF!</v>
      </c>
      <c r="N293" t="e">
        <f t="shared" si="46"/>
        <v>#REF!</v>
      </c>
      <c r="O293" t="e">
        <f t="shared" si="47"/>
        <v>#REF!</v>
      </c>
      <c r="Q293">
        <f>COUNTIFS(Optionen!$T$3:$T$8,Leistungsübersicht!$D$9,Optionen!$U$3:$U$8,'Leistungsübersicht - WIP'!E293)</f>
        <v>0</v>
      </c>
      <c r="S293" t="e">
        <f t="shared" si="48"/>
        <v>#REF!</v>
      </c>
      <c r="T293" t="e">
        <f t="shared" si="49"/>
        <v>#REF!</v>
      </c>
      <c r="U293" t="e">
        <f t="shared" si="50"/>
        <v>#REF!</v>
      </c>
      <c r="V293" t="e">
        <f t="shared" si="51"/>
        <v>#REF!</v>
      </c>
      <c r="X293" t="e">
        <f t="shared" si="52"/>
        <v>#N/A</v>
      </c>
      <c r="Y293" t="str" cm="1">
        <f t="array" ref="Y293">IFERROR(INDEX($T$6:$T$305,MATCH(1,COUNTIF($Y$5:Y292,$T$6:$T$305)+($T$6:$T592&lt;&gt;"")*1,0)),"")</f>
        <v/>
      </c>
      <c r="Z293" t="e">
        <f t="shared" si="53"/>
        <v>#N/A</v>
      </c>
      <c r="AA293" t="e">
        <f t="shared" si="54"/>
        <v>#N/A</v>
      </c>
      <c r="AC293" t="str">
        <f>IF(Y293="","",VLOOKUP(Y293,Detaildaten!$F$8:$W$19,18,0))</f>
        <v/>
      </c>
      <c r="AD293" t="str">
        <f>IF(Y293="","",Leistungsübersicht!$D$9)</f>
        <v/>
      </c>
      <c r="AE293" t="str">
        <f>IF(Y293="","",IF(AD293=Optionen!$N$6,Optionen!$N$6,IF(AD293=Optionen!$N$5,Leistungsübersicht!$D$10,IF(AD293=Optionen!$N$4,Leistungsübersicht!$D$10))))</f>
        <v/>
      </c>
      <c r="AF293" t="str">
        <f>IF(Y293="","",IF(AD293=Optionen!$N$4,Leistungsübersicht!$D$11))</f>
        <v/>
      </c>
      <c r="AG293" s="19" t="str">
        <f>_xlfn.IFNA(INDEX(Verteilungsschlüssel!$B$5:$V$35,MATCH('Leistungsübersicht - WIP'!AC293,Verteilungsschlüssel!$B$5:$B$35,0),MATCH('Leistungsübersicht - WIP'!AE293,Verteilungsschlüssel!$B$5:$V$5,0)),"")</f>
        <v/>
      </c>
    </row>
    <row r="294" spans="2:33" x14ac:dyDescent="0.3">
      <c r="B294">
        <v>289</v>
      </c>
      <c r="C294" t="e">
        <f>IF(Detaildaten!#REF!="","",Detaildaten!#REF!)</f>
        <v>#REF!</v>
      </c>
      <c r="D294" t="e">
        <f>IF(Detaildaten!#REF!="","",Detaildaten!#REF!)</f>
        <v>#REF!</v>
      </c>
      <c r="E294" t="e">
        <f>IF(Detaildaten!#REF!="","",Detaildaten!#REF!)</f>
        <v>#REF!</v>
      </c>
      <c r="G294" t="e">
        <f>CONCATENATE(Detaildaten!#REF!," [",Detaildaten!#REF!,"] ")</f>
        <v>#REF!</v>
      </c>
      <c r="H294" t="e">
        <f>IF(Detaildaten!#REF!="","",Detaildaten!#REF!)</f>
        <v>#REF!</v>
      </c>
      <c r="I294" t="e">
        <f>Detaildaten!#REF!</f>
        <v>#REF!</v>
      </c>
      <c r="J294" t="e">
        <f>IF(Detaildaten!#REF!="","",Detaildaten!#REF!)</f>
        <v>#REF!</v>
      </c>
      <c r="L294" t="e">
        <f t="shared" si="44"/>
        <v>#REF!</v>
      </c>
      <c r="M294" t="e">
        <f t="shared" si="45"/>
        <v>#REF!</v>
      </c>
      <c r="N294" t="e">
        <f t="shared" si="46"/>
        <v>#REF!</v>
      </c>
      <c r="O294" t="e">
        <f t="shared" si="47"/>
        <v>#REF!</v>
      </c>
      <c r="Q294">
        <f>COUNTIFS(Optionen!$T$3:$T$8,Leistungsübersicht!$D$9,Optionen!$U$3:$U$8,'Leistungsübersicht - WIP'!E294)</f>
        <v>0</v>
      </c>
      <c r="S294" t="e">
        <f t="shared" si="48"/>
        <v>#REF!</v>
      </c>
      <c r="T294" t="e">
        <f t="shared" si="49"/>
        <v>#REF!</v>
      </c>
      <c r="U294" t="e">
        <f t="shared" si="50"/>
        <v>#REF!</v>
      </c>
      <c r="V294" t="e">
        <f t="shared" si="51"/>
        <v>#REF!</v>
      </c>
      <c r="X294" t="e">
        <f t="shared" si="52"/>
        <v>#N/A</v>
      </c>
      <c r="Y294" t="str" cm="1">
        <f t="array" ref="Y294">IFERROR(INDEX($T$6:$T$305,MATCH(1,COUNTIF($Y$5:Y293,$T$6:$T$305)+($T$6:$T593&lt;&gt;"")*1,0)),"")</f>
        <v/>
      </c>
      <c r="Z294" t="e">
        <f t="shared" si="53"/>
        <v>#N/A</v>
      </c>
      <c r="AA294" t="e">
        <f t="shared" si="54"/>
        <v>#N/A</v>
      </c>
      <c r="AC294" t="str">
        <f>IF(Y294="","",VLOOKUP(Y294,Detaildaten!$F$8:$W$19,18,0))</f>
        <v/>
      </c>
      <c r="AD294" t="str">
        <f>IF(Y294="","",Leistungsübersicht!$D$9)</f>
        <v/>
      </c>
      <c r="AE294" t="str">
        <f>IF(Y294="","",IF(AD294=Optionen!$N$6,Optionen!$N$6,IF(AD294=Optionen!$N$5,Leistungsübersicht!$D$10,IF(AD294=Optionen!$N$4,Leistungsübersicht!$D$10))))</f>
        <v/>
      </c>
      <c r="AF294" t="str">
        <f>IF(Y294="","",IF(AD294=Optionen!$N$4,Leistungsübersicht!$D$11))</f>
        <v/>
      </c>
      <c r="AG294" s="19" t="str">
        <f>_xlfn.IFNA(INDEX(Verteilungsschlüssel!$B$5:$V$35,MATCH('Leistungsübersicht - WIP'!AC294,Verteilungsschlüssel!$B$5:$B$35,0),MATCH('Leistungsübersicht - WIP'!AE294,Verteilungsschlüssel!$B$5:$V$5,0)),"")</f>
        <v/>
      </c>
    </row>
    <row r="295" spans="2:33" x14ac:dyDescent="0.3">
      <c r="B295">
        <v>290</v>
      </c>
      <c r="C295" t="e">
        <f>IF(Detaildaten!#REF!="","",Detaildaten!#REF!)</f>
        <v>#REF!</v>
      </c>
      <c r="D295" t="e">
        <f>IF(Detaildaten!#REF!="","",Detaildaten!#REF!)</f>
        <v>#REF!</v>
      </c>
      <c r="E295" t="e">
        <f>IF(Detaildaten!#REF!="","",Detaildaten!#REF!)</f>
        <v>#REF!</v>
      </c>
      <c r="G295" t="e">
        <f>CONCATENATE(Detaildaten!#REF!," [",Detaildaten!#REF!,"] ")</f>
        <v>#REF!</v>
      </c>
      <c r="H295" t="e">
        <f>IF(Detaildaten!#REF!="","",Detaildaten!#REF!)</f>
        <v>#REF!</v>
      </c>
      <c r="I295" t="e">
        <f>Detaildaten!#REF!</f>
        <v>#REF!</v>
      </c>
      <c r="J295" t="e">
        <f>IF(Detaildaten!#REF!="","",Detaildaten!#REF!)</f>
        <v>#REF!</v>
      </c>
      <c r="L295" t="e">
        <f t="shared" si="44"/>
        <v>#REF!</v>
      </c>
      <c r="M295" t="e">
        <f t="shared" si="45"/>
        <v>#REF!</v>
      </c>
      <c r="N295" t="e">
        <f t="shared" si="46"/>
        <v>#REF!</v>
      </c>
      <c r="O295" t="e">
        <f t="shared" si="47"/>
        <v>#REF!</v>
      </c>
      <c r="Q295">
        <f>COUNTIFS(Optionen!$T$3:$T$8,Leistungsübersicht!$D$9,Optionen!$U$3:$U$8,'Leistungsübersicht - WIP'!E295)</f>
        <v>0</v>
      </c>
      <c r="S295" t="e">
        <f t="shared" si="48"/>
        <v>#REF!</v>
      </c>
      <c r="T295" t="e">
        <f t="shared" si="49"/>
        <v>#REF!</v>
      </c>
      <c r="U295" t="e">
        <f t="shared" si="50"/>
        <v>#REF!</v>
      </c>
      <c r="V295" t="e">
        <f t="shared" si="51"/>
        <v>#REF!</v>
      </c>
      <c r="X295" t="e">
        <f t="shared" si="52"/>
        <v>#N/A</v>
      </c>
      <c r="Y295" t="str" cm="1">
        <f t="array" ref="Y295">IFERROR(INDEX($T$6:$T$305,MATCH(1,COUNTIF($Y$5:Y294,$T$6:$T$305)+($T$6:$T594&lt;&gt;"")*1,0)),"")</f>
        <v/>
      </c>
      <c r="Z295" t="e">
        <f t="shared" si="53"/>
        <v>#N/A</v>
      </c>
      <c r="AA295" t="e">
        <f t="shared" si="54"/>
        <v>#N/A</v>
      </c>
      <c r="AC295" t="str">
        <f>IF(Y295="","",VLOOKUP(Y295,Detaildaten!$F$8:$W$19,18,0))</f>
        <v/>
      </c>
      <c r="AD295" t="str">
        <f>IF(Y295="","",Leistungsübersicht!$D$9)</f>
        <v/>
      </c>
      <c r="AE295" t="str">
        <f>IF(Y295="","",IF(AD295=Optionen!$N$6,Optionen!$N$6,IF(AD295=Optionen!$N$5,Leistungsübersicht!$D$10,IF(AD295=Optionen!$N$4,Leistungsübersicht!$D$10))))</f>
        <v/>
      </c>
      <c r="AF295" t="str">
        <f>IF(Y295="","",IF(AD295=Optionen!$N$4,Leistungsübersicht!$D$11))</f>
        <v/>
      </c>
      <c r="AG295" s="19" t="str">
        <f>_xlfn.IFNA(INDEX(Verteilungsschlüssel!$B$5:$V$35,MATCH('Leistungsübersicht - WIP'!AC295,Verteilungsschlüssel!$B$5:$B$35,0),MATCH('Leistungsübersicht - WIP'!AE295,Verteilungsschlüssel!$B$5:$V$5,0)),"")</f>
        <v/>
      </c>
    </row>
    <row r="296" spans="2:33" x14ac:dyDescent="0.3">
      <c r="B296">
        <v>291</v>
      </c>
      <c r="C296" t="e">
        <f>IF(Detaildaten!#REF!="","",Detaildaten!#REF!)</f>
        <v>#REF!</v>
      </c>
      <c r="D296" t="e">
        <f>IF(Detaildaten!#REF!="","",Detaildaten!#REF!)</f>
        <v>#REF!</v>
      </c>
      <c r="E296" t="e">
        <f>IF(Detaildaten!#REF!="","",Detaildaten!#REF!)</f>
        <v>#REF!</v>
      </c>
      <c r="G296" t="e">
        <f>CONCATENATE(Detaildaten!#REF!," [",Detaildaten!#REF!,"] ")</f>
        <v>#REF!</v>
      </c>
      <c r="H296" t="e">
        <f>IF(Detaildaten!#REF!="","",Detaildaten!#REF!)</f>
        <v>#REF!</v>
      </c>
      <c r="I296" t="e">
        <f>Detaildaten!#REF!</f>
        <v>#REF!</v>
      </c>
      <c r="J296" t="e">
        <f>IF(Detaildaten!#REF!="","",Detaildaten!#REF!)</f>
        <v>#REF!</v>
      </c>
      <c r="L296" t="e">
        <f t="shared" si="44"/>
        <v>#REF!</v>
      </c>
      <c r="M296" t="e">
        <f t="shared" si="45"/>
        <v>#REF!</v>
      </c>
      <c r="N296" t="e">
        <f t="shared" si="46"/>
        <v>#REF!</v>
      </c>
      <c r="O296" t="e">
        <f t="shared" si="47"/>
        <v>#REF!</v>
      </c>
      <c r="Q296">
        <f>COUNTIFS(Optionen!$T$3:$T$8,Leistungsübersicht!$D$9,Optionen!$U$3:$U$8,'Leistungsübersicht - WIP'!E296)</f>
        <v>0</v>
      </c>
      <c r="S296" t="e">
        <f t="shared" si="48"/>
        <v>#REF!</v>
      </c>
      <c r="T296" t="e">
        <f t="shared" si="49"/>
        <v>#REF!</v>
      </c>
      <c r="U296" t="e">
        <f t="shared" si="50"/>
        <v>#REF!</v>
      </c>
      <c r="V296" t="e">
        <f t="shared" si="51"/>
        <v>#REF!</v>
      </c>
      <c r="X296" t="e">
        <f t="shared" si="52"/>
        <v>#N/A</v>
      </c>
      <c r="Y296" t="str" cm="1">
        <f t="array" ref="Y296">IFERROR(INDEX($T$6:$T$305,MATCH(1,COUNTIF($Y$5:Y295,$T$6:$T$305)+($T$6:$T595&lt;&gt;"")*1,0)),"")</f>
        <v/>
      </c>
      <c r="Z296" t="e">
        <f t="shared" si="53"/>
        <v>#N/A</v>
      </c>
      <c r="AA296" t="e">
        <f t="shared" si="54"/>
        <v>#N/A</v>
      </c>
      <c r="AC296" t="str">
        <f>IF(Y296="","",VLOOKUP(Y296,Detaildaten!$F$8:$W$19,18,0))</f>
        <v/>
      </c>
      <c r="AD296" t="str">
        <f>IF(Y296="","",Leistungsübersicht!$D$9)</f>
        <v/>
      </c>
      <c r="AE296" t="str">
        <f>IF(Y296="","",IF(AD296=Optionen!$N$6,Optionen!$N$6,IF(AD296=Optionen!$N$5,Leistungsübersicht!$D$10,IF(AD296=Optionen!$N$4,Leistungsübersicht!$D$10))))</f>
        <v/>
      </c>
      <c r="AF296" t="str">
        <f>IF(Y296="","",IF(AD296=Optionen!$N$4,Leistungsübersicht!$D$11))</f>
        <v/>
      </c>
      <c r="AG296" s="19" t="str">
        <f>_xlfn.IFNA(INDEX(Verteilungsschlüssel!$B$5:$V$35,MATCH('Leistungsübersicht - WIP'!AC296,Verteilungsschlüssel!$B$5:$B$35,0),MATCH('Leistungsübersicht - WIP'!AE296,Verteilungsschlüssel!$B$5:$V$5,0)),"")</f>
        <v/>
      </c>
    </row>
    <row r="297" spans="2:33" x14ac:dyDescent="0.3">
      <c r="B297">
        <v>292</v>
      </c>
      <c r="C297" t="e">
        <f>IF(Detaildaten!#REF!="","",Detaildaten!#REF!)</f>
        <v>#REF!</v>
      </c>
      <c r="D297" t="e">
        <f>IF(Detaildaten!#REF!="","",Detaildaten!#REF!)</f>
        <v>#REF!</v>
      </c>
      <c r="E297" t="e">
        <f>IF(Detaildaten!#REF!="","",Detaildaten!#REF!)</f>
        <v>#REF!</v>
      </c>
      <c r="G297" t="e">
        <f>CONCATENATE(Detaildaten!#REF!," [",Detaildaten!#REF!,"] ")</f>
        <v>#REF!</v>
      </c>
      <c r="H297" t="e">
        <f>IF(Detaildaten!#REF!="","",Detaildaten!#REF!)</f>
        <v>#REF!</v>
      </c>
      <c r="I297" t="e">
        <f>Detaildaten!#REF!</f>
        <v>#REF!</v>
      </c>
      <c r="J297" t="e">
        <f>IF(Detaildaten!#REF!="","",Detaildaten!#REF!)</f>
        <v>#REF!</v>
      </c>
      <c r="L297" t="e">
        <f t="shared" si="44"/>
        <v>#REF!</v>
      </c>
      <c r="M297" t="e">
        <f t="shared" si="45"/>
        <v>#REF!</v>
      </c>
      <c r="N297" t="e">
        <f t="shared" si="46"/>
        <v>#REF!</v>
      </c>
      <c r="O297" t="e">
        <f t="shared" si="47"/>
        <v>#REF!</v>
      </c>
      <c r="Q297">
        <f>COUNTIFS(Optionen!$T$3:$T$8,Leistungsübersicht!$D$9,Optionen!$U$3:$U$8,'Leistungsübersicht - WIP'!E297)</f>
        <v>0</v>
      </c>
      <c r="S297" t="e">
        <f t="shared" si="48"/>
        <v>#REF!</v>
      </c>
      <c r="T297" t="e">
        <f t="shared" si="49"/>
        <v>#REF!</v>
      </c>
      <c r="U297" t="e">
        <f t="shared" si="50"/>
        <v>#REF!</v>
      </c>
      <c r="V297" t="e">
        <f t="shared" si="51"/>
        <v>#REF!</v>
      </c>
      <c r="X297" t="e">
        <f t="shared" si="52"/>
        <v>#N/A</v>
      </c>
      <c r="Y297" t="str" cm="1">
        <f t="array" ref="Y297">IFERROR(INDEX($T$6:$T$305,MATCH(1,COUNTIF($Y$5:Y296,$T$6:$T$305)+($T$6:$T596&lt;&gt;"")*1,0)),"")</f>
        <v/>
      </c>
      <c r="Z297" t="e">
        <f t="shared" si="53"/>
        <v>#N/A</v>
      </c>
      <c r="AA297" t="e">
        <f t="shared" si="54"/>
        <v>#N/A</v>
      </c>
      <c r="AC297" t="str">
        <f>IF(Y297="","",VLOOKUP(Y297,Detaildaten!$F$8:$W$19,18,0))</f>
        <v/>
      </c>
      <c r="AD297" t="str">
        <f>IF(Y297="","",Leistungsübersicht!$D$9)</f>
        <v/>
      </c>
      <c r="AE297" t="str">
        <f>IF(Y297="","",IF(AD297=Optionen!$N$6,Optionen!$N$6,IF(AD297=Optionen!$N$5,Leistungsübersicht!$D$10,IF(AD297=Optionen!$N$4,Leistungsübersicht!$D$10))))</f>
        <v/>
      </c>
      <c r="AF297" t="str">
        <f>IF(Y297="","",IF(AD297=Optionen!$N$4,Leistungsübersicht!$D$11))</f>
        <v/>
      </c>
      <c r="AG297" s="19" t="str">
        <f>_xlfn.IFNA(INDEX(Verteilungsschlüssel!$B$5:$V$35,MATCH('Leistungsübersicht - WIP'!AC297,Verteilungsschlüssel!$B$5:$B$35,0),MATCH('Leistungsübersicht - WIP'!AE297,Verteilungsschlüssel!$B$5:$V$5,0)),"")</f>
        <v/>
      </c>
    </row>
    <row r="298" spans="2:33" x14ac:dyDescent="0.3">
      <c r="B298">
        <v>293</v>
      </c>
      <c r="C298" t="e">
        <f>IF(Detaildaten!#REF!="","",Detaildaten!#REF!)</f>
        <v>#REF!</v>
      </c>
      <c r="D298" t="e">
        <f>IF(Detaildaten!#REF!="","",Detaildaten!#REF!)</f>
        <v>#REF!</v>
      </c>
      <c r="E298" t="e">
        <f>IF(Detaildaten!#REF!="","",Detaildaten!#REF!)</f>
        <v>#REF!</v>
      </c>
      <c r="G298" t="e">
        <f>CONCATENATE(Detaildaten!#REF!," [",Detaildaten!#REF!,"] ")</f>
        <v>#REF!</v>
      </c>
      <c r="H298" t="e">
        <f>IF(Detaildaten!#REF!="","",Detaildaten!#REF!)</f>
        <v>#REF!</v>
      </c>
      <c r="I298" t="e">
        <f>Detaildaten!#REF!</f>
        <v>#REF!</v>
      </c>
      <c r="J298" t="e">
        <f>IF(Detaildaten!#REF!="","",Detaildaten!#REF!)</f>
        <v>#REF!</v>
      </c>
      <c r="L298" t="e">
        <f t="shared" si="44"/>
        <v>#REF!</v>
      </c>
      <c r="M298" t="e">
        <f t="shared" si="45"/>
        <v>#REF!</v>
      </c>
      <c r="N298" t="e">
        <f t="shared" si="46"/>
        <v>#REF!</v>
      </c>
      <c r="O298" t="e">
        <f t="shared" si="47"/>
        <v>#REF!</v>
      </c>
      <c r="Q298">
        <f>COUNTIFS(Optionen!$T$3:$T$8,Leistungsübersicht!$D$9,Optionen!$U$3:$U$8,'Leistungsübersicht - WIP'!E298)</f>
        <v>0</v>
      </c>
      <c r="S298" t="e">
        <f t="shared" si="48"/>
        <v>#REF!</v>
      </c>
      <c r="T298" t="e">
        <f t="shared" si="49"/>
        <v>#REF!</v>
      </c>
      <c r="U298" t="e">
        <f t="shared" si="50"/>
        <v>#REF!</v>
      </c>
      <c r="V298" t="e">
        <f t="shared" si="51"/>
        <v>#REF!</v>
      </c>
      <c r="X298" t="e">
        <f t="shared" si="52"/>
        <v>#N/A</v>
      </c>
      <c r="Y298" t="str" cm="1">
        <f t="array" ref="Y298">IFERROR(INDEX($T$6:$T$305,MATCH(1,COUNTIF($Y$5:Y297,$T$6:$T$305)+($T$6:$T597&lt;&gt;"")*1,0)),"")</f>
        <v/>
      </c>
      <c r="Z298" t="e">
        <f t="shared" si="53"/>
        <v>#N/A</v>
      </c>
      <c r="AA298" t="e">
        <f t="shared" si="54"/>
        <v>#N/A</v>
      </c>
      <c r="AC298" t="str">
        <f>IF(Y298="","",VLOOKUP(Y298,Detaildaten!$F$8:$W$19,18,0))</f>
        <v/>
      </c>
      <c r="AD298" t="str">
        <f>IF(Y298="","",Leistungsübersicht!$D$9)</f>
        <v/>
      </c>
      <c r="AE298" t="str">
        <f>IF(Y298="","",IF(AD298=Optionen!$N$6,Optionen!$N$6,IF(AD298=Optionen!$N$5,Leistungsübersicht!$D$10,IF(AD298=Optionen!$N$4,Leistungsübersicht!$D$10))))</f>
        <v/>
      </c>
      <c r="AF298" t="str">
        <f>IF(Y298="","",IF(AD298=Optionen!$N$4,Leistungsübersicht!$D$11))</f>
        <v/>
      </c>
      <c r="AG298" s="19" t="str">
        <f>_xlfn.IFNA(INDEX(Verteilungsschlüssel!$B$5:$V$35,MATCH('Leistungsübersicht - WIP'!AC298,Verteilungsschlüssel!$B$5:$B$35,0),MATCH('Leistungsübersicht - WIP'!AE298,Verteilungsschlüssel!$B$5:$V$5,0)),"")</f>
        <v/>
      </c>
    </row>
    <row r="299" spans="2:33" x14ac:dyDescent="0.3">
      <c r="B299">
        <v>294</v>
      </c>
      <c r="C299" t="e">
        <f>IF(Detaildaten!#REF!="","",Detaildaten!#REF!)</f>
        <v>#REF!</v>
      </c>
      <c r="D299" t="e">
        <f>IF(Detaildaten!#REF!="","",Detaildaten!#REF!)</f>
        <v>#REF!</v>
      </c>
      <c r="E299" t="e">
        <f>IF(Detaildaten!#REF!="","",Detaildaten!#REF!)</f>
        <v>#REF!</v>
      </c>
      <c r="G299" t="e">
        <f>CONCATENATE(Detaildaten!#REF!," [",Detaildaten!#REF!,"] ")</f>
        <v>#REF!</v>
      </c>
      <c r="H299" t="e">
        <f>IF(Detaildaten!#REF!="","",Detaildaten!#REF!)</f>
        <v>#REF!</v>
      </c>
      <c r="I299" t="e">
        <f>Detaildaten!#REF!</f>
        <v>#REF!</v>
      </c>
      <c r="J299" t="e">
        <f>IF(Detaildaten!#REF!="","",Detaildaten!#REF!)</f>
        <v>#REF!</v>
      </c>
      <c r="L299" t="e">
        <f t="shared" si="44"/>
        <v>#REF!</v>
      </c>
      <c r="M299" t="e">
        <f t="shared" si="45"/>
        <v>#REF!</v>
      </c>
      <c r="N299" t="e">
        <f t="shared" si="46"/>
        <v>#REF!</v>
      </c>
      <c r="O299" t="e">
        <f t="shared" si="47"/>
        <v>#REF!</v>
      </c>
      <c r="Q299">
        <f>COUNTIFS(Optionen!$T$3:$T$8,Leistungsübersicht!$D$9,Optionen!$U$3:$U$8,'Leistungsübersicht - WIP'!E299)</f>
        <v>0</v>
      </c>
      <c r="S299" t="e">
        <f t="shared" si="48"/>
        <v>#REF!</v>
      </c>
      <c r="T299" t="e">
        <f t="shared" si="49"/>
        <v>#REF!</v>
      </c>
      <c r="U299" t="e">
        <f t="shared" si="50"/>
        <v>#REF!</v>
      </c>
      <c r="V299" t="e">
        <f t="shared" si="51"/>
        <v>#REF!</v>
      </c>
      <c r="X299" t="e">
        <f t="shared" si="52"/>
        <v>#N/A</v>
      </c>
      <c r="Y299" t="str" cm="1">
        <f t="array" ref="Y299">IFERROR(INDEX($T$6:$T$305,MATCH(1,COUNTIF($Y$5:Y298,$T$6:$T$305)+($T$6:$T598&lt;&gt;"")*1,0)),"")</f>
        <v/>
      </c>
      <c r="Z299" t="e">
        <f t="shared" si="53"/>
        <v>#N/A</v>
      </c>
      <c r="AA299" t="e">
        <f t="shared" si="54"/>
        <v>#N/A</v>
      </c>
      <c r="AC299" t="str">
        <f>IF(Y299="","",VLOOKUP(Y299,Detaildaten!$F$8:$W$19,18,0))</f>
        <v/>
      </c>
      <c r="AD299" t="str">
        <f>IF(Y299="","",Leistungsübersicht!$D$9)</f>
        <v/>
      </c>
      <c r="AE299" t="str">
        <f>IF(Y299="","",IF(AD299=Optionen!$N$6,Optionen!$N$6,IF(AD299=Optionen!$N$5,Leistungsübersicht!$D$10,IF(AD299=Optionen!$N$4,Leistungsübersicht!$D$10))))</f>
        <v/>
      </c>
      <c r="AF299" t="str">
        <f>IF(Y299="","",IF(AD299=Optionen!$N$4,Leistungsübersicht!$D$11))</f>
        <v/>
      </c>
      <c r="AG299" s="19" t="str">
        <f>_xlfn.IFNA(INDEX(Verteilungsschlüssel!$B$5:$V$35,MATCH('Leistungsübersicht - WIP'!AC299,Verteilungsschlüssel!$B$5:$B$35,0),MATCH('Leistungsübersicht - WIP'!AE299,Verteilungsschlüssel!$B$5:$V$5,0)),"")</f>
        <v/>
      </c>
    </row>
    <row r="300" spans="2:33" x14ac:dyDescent="0.3">
      <c r="B300">
        <v>295</v>
      </c>
      <c r="C300" t="e">
        <f>IF(Detaildaten!#REF!="","",Detaildaten!#REF!)</f>
        <v>#REF!</v>
      </c>
      <c r="D300" t="e">
        <f>IF(Detaildaten!#REF!="","",Detaildaten!#REF!)</f>
        <v>#REF!</v>
      </c>
      <c r="E300" t="e">
        <f>IF(Detaildaten!#REF!="","",Detaildaten!#REF!)</f>
        <v>#REF!</v>
      </c>
      <c r="G300" t="e">
        <f>CONCATENATE(Detaildaten!#REF!," [",Detaildaten!#REF!,"] ")</f>
        <v>#REF!</v>
      </c>
      <c r="H300" t="e">
        <f>IF(Detaildaten!#REF!="","",Detaildaten!#REF!)</f>
        <v>#REF!</v>
      </c>
      <c r="I300" t="e">
        <f>Detaildaten!#REF!</f>
        <v>#REF!</v>
      </c>
      <c r="J300" t="e">
        <f>IF(Detaildaten!#REF!="","",Detaildaten!#REF!)</f>
        <v>#REF!</v>
      </c>
      <c r="L300" t="e">
        <f t="shared" si="44"/>
        <v>#REF!</v>
      </c>
      <c r="M300" t="e">
        <f t="shared" si="45"/>
        <v>#REF!</v>
      </c>
      <c r="N300" t="e">
        <f t="shared" si="46"/>
        <v>#REF!</v>
      </c>
      <c r="O300" t="e">
        <f t="shared" si="47"/>
        <v>#REF!</v>
      </c>
      <c r="Q300">
        <f>COUNTIFS(Optionen!$T$3:$T$8,Leistungsübersicht!$D$9,Optionen!$U$3:$U$8,'Leistungsübersicht - WIP'!E300)</f>
        <v>0</v>
      </c>
      <c r="S300" t="e">
        <f t="shared" si="48"/>
        <v>#REF!</v>
      </c>
      <c r="T300" t="e">
        <f t="shared" si="49"/>
        <v>#REF!</v>
      </c>
      <c r="U300" t="e">
        <f t="shared" si="50"/>
        <v>#REF!</v>
      </c>
      <c r="V300" t="e">
        <f t="shared" si="51"/>
        <v>#REF!</v>
      </c>
      <c r="X300" t="e">
        <f t="shared" si="52"/>
        <v>#N/A</v>
      </c>
      <c r="Y300" t="str" cm="1">
        <f t="array" ref="Y300">IFERROR(INDEX($T$6:$T$305,MATCH(1,COUNTIF($Y$5:Y299,$T$6:$T$305)+($T$6:$T599&lt;&gt;"")*1,0)),"")</f>
        <v/>
      </c>
      <c r="Z300" t="e">
        <f t="shared" si="53"/>
        <v>#N/A</v>
      </c>
      <c r="AA300" t="e">
        <f t="shared" si="54"/>
        <v>#N/A</v>
      </c>
      <c r="AC300" t="str">
        <f>IF(Y300="","",VLOOKUP(Y300,Detaildaten!$F$8:$W$19,18,0))</f>
        <v/>
      </c>
      <c r="AD300" t="str">
        <f>IF(Y300="","",Leistungsübersicht!$D$9)</f>
        <v/>
      </c>
      <c r="AE300" t="str">
        <f>IF(Y300="","",IF(AD300=Optionen!$N$6,Optionen!$N$6,IF(AD300=Optionen!$N$5,Leistungsübersicht!$D$10,IF(AD300=Optionen!$N$4,Leistungsübersicht!$D$10))))</f>
        <v/>
      </c>
      <c r="AF300" t="str">
        <f>IF(Y300="","",IF(AD300=Optionen!$N$4,Leistungsübersicht!$D$11))</f>
        <v/>
      </c>
      <c r="AG300" s="19" t="str">
        <f>_xlfn.IFNA(INDEX(Verteilungsschlüssel!$B$5:$V$35,MATCH('Leistungsübersicht - WIP'!AC300,Verteilungsschlüssel!$B$5:$B$35,0),MATCH('Leistungsübersicht - WIP'!AE300,Verteilungsschlüssel!$B$5:$V$5,0)),"")</f>
        <v/>
      </c>
    </row>
    <row r="301" spans="2:33" x14ac:dyDescent="0.3">
      <c r="B301">
        <v>296</v>
      </c>
      <c r="C301" t="e">
        <f>IF(Detaildaten!#REF!="","",Detaildaten!#REF!)</f>
        <v>#REF!</v>
      </c>
      <c r="D301" t="e">
        <f>IF(Detaildaten!#REF!="","",Detaildaten!#REF!)</f>
        <v>#REF!</v>
      </c>
      <c r="E301" t="e">
        <f>IF(Detaildaten!#REF!="","",Detaildaten!#REF!)</f>
        <v>#REF!</v>
      </c>
      <c r="G301" t="e">
        <f>CONCATENATE(Detaildaten!#REF!," [",Detaildaten!#REF!,"] ")</f>
        <v>#REF!</v>
      </c>
      <c r="H301" t="e">
        <f>IF(Detaildaten!#REF!="","",Detaildaten!#REF!)</f>
        <v>#REF!</v>
      </c>
      <c r="I301" t="e">
        <f>Detaildaten!#REF!</f>
        <v>#REF!</v>
      </c>
      <c r="J301" t="e">
        <f>IF(Detaildaten!#REF!="","",Detaildaten!#REF!)</f>
        <v>#REF!</v>
      </c>
      <c r="L301" t="e">
        <f t="shared" si="44"/>
        <v>#REF!</v>
      </c>
      <c r="M301" t="e">
        <f t="shared" si="45"/>
        <v>#REF!</v>
      </c>
      <c r="N301" t="e">
        <f t="shared" si="46"/>
        <v>#REF!</v>
      </c>
      <c r="O301" t="e">
        <f t="shared" si="47"/>
        <v>#REF!</v>
      </c>
      <c r="Q301">
        <f>COUNTIFS(Optionen!$T$3:$T$8,Leistungsübersicht!$D$9,Optionen!$U$3:$U$8,'Leistungsübersicht - WIP'!E301)</f>
        <v>0</v>
      </c>
      <c r="S301" t="e">
        <f t="shared" si="48"/>
        <v>#REF!</v>
      </c>
      <c r="T301" t="e">
        <f t="shared" si="49"/>
        <v>#REF!</v>
      </c>
      <c r="U301" t="e">
        <f t="shared" si="50"/>
        <v>#REF!</v>
      </c>
      <c r="V301" t="e">
        <f t="shared" si="51"/>
        <v>#REF!</v>
      </c>
      <c r="X301" t="e">
        <f t="shared" si="52"/>
        <v>#N/A</v>
      </c>
      <c r="Y301" t="str" cm="1">
        <f t="array" ref="Y301">IFERROR(INDEX($T$6:$T$305,MATCH(1,COUNTIF($Y$5:Y300,$T$6:$T$305)+($T$6:$T600&lt;&gt;"")*1,0)),"")</f>
        <v/>
      </c>
      <c r="Z301" t="e">
        <f t="shared" si="53"/>
        <v>#N/A</v>
      </c>
      <c r="AA301" t="e">
        <f t="shared" si="54"/>
        <v>#N/A</v>
      </c>
      <c r="AC301" t="str">
        <f>IF(Y301="","",VLOOKUP(Y301,Detaildaten!$F$8:$W$19,18,0))</f>
        <v/>
      </c>
      <c r="AD301" t="str">
        <f>IF(Y301="","",Leistungsübersicht!$D$9)</f>
        <v/>
      </c>
      <c r="AE301" t="str">
        <f>IF(Y301="","",IF(AD301=Optionen!$N$6,Optionen!$N$6,IF(AD301=Optionen!$N$5,Leistungsübersicht!$D$10,IF(AD301=Optionen!$N$4,Leistungsübersicht!$D$10))))</f>
        <v/>
      </c>
      <c r="AF301" t="str">
        <f>IF(Y301="","",IF(AD301=Optionen!$N$4,Leistungsübersicht!$D$11))</f>
        <v/>
      </c>
      <c r="AG301" s="19" t="str">
        <f>_xlfn.IFNA(INDEX(Verteilungsschlüssel!$B$5:$V$35,MATCH('Leistungsübersicht - WIP'!AC301,Verteilungsschlüssel!$B$5:$B$35,0),MATCH('Leistungsübersicht - WIP'!AE301,Verteilungsschlüssel!$B$5:$V$5,0)),"")</f>
        <v/>
      </c>
    </row>
    <row r="302" spans="2:33" x14ac:dyDescent="0.3">
      <c r="B302">
        <v>297</v>
      </c>
      <c r="C302" t="e">
        <f>IF(Detaildaten!#REF!="","",Detaildaten!#REF!)</f>
        <v>#REF!</v>
      </c>
      <c r="D302" t="e">
        <f>IF(Detaildaten!#REF!="","",Detaildaten!#REF!)</f>
        <v>#REF!</v>
      </c>
      <c r="E302" t="e">
        <f>IF(Detaildaten!#REF!="","",Detaildaten!#REF!)</f>
        <v>#REF!</v>
      </c>
      <c r="G302" t="e">
        <f>CONCATENATE(Detaildaten!#REF!," [",Detaildaten!#REF!,"] ")</f>
        <v>#REF!</v>
      </c>
      <c r="H302" t="e">
        <f>IF(Detaildaten!#REF!="","",Detaildaten!#REF!)</f>
        <v>#REF!</v>
      </c>
      <c r="I302" t="e">
        <f>Detaildaten!#REF!</f>
        <v>#REF!</v>
      </c>
      <c r="J302" t="e">
        <f>IF(Detaildaten!#REF!="","",Detaildaten!#REF!)</f>
        <v>#REF!</v>
      </c>
      <c r="L302" t="e">
        <f t="shared" si="44"/>
        <v>#REF!</v>
      </c>
      <c r="M302" t="e">
        <f t="shared" si="45"/>
        <v>#REF!</v>
      </c>
      <c r="N302" t="e">
        <f t="shared" si="46"/>
        <v>#REF!</v>
      </c>
      <c r="O302" t="e">
        <f t="shared" si="47"/>
        <v>#REF!</v>
      </c>
      <c r="Q302">
        <f>COUNTIFS(Optionen!$T$3:$T$8,Leistungsübersicht!$D$9,Optionen!$U$3:$U$8,'Leistungsübersicht - WIP'!E302)</f>
        <v>0</v>
      </c>
      <c r="S302" t="e">
        <f t="shared" si="48"/>
        <v>#REF!</v>
      </c>
      <c r="T302" t="e">
        <f t="shared" si="49"/>
        <v>#REF!</v>
      </c>
      <c r="U302" t="e">
        <f t="shared" si="50"/>
        <v>#REF!</v>
      </c>
      <c r="V302" t="e">
        <f t="shared" si="51"/>
        <v>#REF!</v>
      </c>
      <c r="X302" t="e">
        <f t="shared" si="52"/>
        <v>#N/A</v>
      </c>
      <c r="Y302" t="str" cm="1">
        <f t="array" ref="Y302">IFERROR(INDEX($T$6:$T$305,MATCH(1,COUNTIF($Y$5:Y301,$T$6:$T$305)+($T$6:$T601&lt;&gt;"")*1,0)),"")</f>
        <v/>
      </c>
      <c r="Z302" t="e">
        <f t="shared" si="53"/>
        <v>#N/A</v>
      </c>
      <c r="AA302" t="e">
        <f t="shared" si="54"/>
        <v>#N/A</v>
      </c>
      <c r="AC302" t="str">
        <f>IF(Y302="","",VLOOKUP(Y302,Detaildaten!$F$8:$W$19,18,0))</f>
        <v/>
      </c>
      <c r="AD302" t="str">
        <f>IF(Y302="","",Leistungsübersicht!$D$9)</f>
        <v/>
      </c>
      <c r="AE302" t="str">
        <f>IF(Y302="","",IF(AD302=Optionen!$N$6,Optionen!$N$6,IF(AD302=Optionen!$N$5,Leistungsübersicht!$D$10,IF(AD302=Optionen!$N$4,Leistungsübersicht!$D$10))))</f>
        <v/>
      </c>
      <c r="AF302" t="str">
        <f>IF(Y302="","",IF(AD302=Optionen!$N$4,Leistungsübersicht!$D$11))</f>
        <v/>
      </c>
      <c r="AG302" s="19" t="str">
        <f>_xlfn.IFNA(INDEX(Verteilungsschlüssel!$B$5:$V$35,MATCH('Leistungsübersicht - WIP'!AC302,Verteilungsschlüssel!$B$5:$B$35,0),MATCH('Leistungsübersicht - WIP'!AE302,Verteilungsschlüssel!$B$5:$V$5,0)),"")</f>
        <v/>
      </c>
    </row>
    <row r="303" spans="2:33" x14ac:dyDescent="0.3">
      <c r="B303">
        <v>298</v>
      </c>
      <c r="C303" t="e">
        <f>IF(Detaildaten!#REF!="","",Detaildaten!#REF!)</f>
        <v>#REF!</v>
      </c>
      <c r="D303" t="e">
        <f>IF(Detaildaten!#REF!="","",Detaildaten!#REF!)</f>
        <v>#REF!</v>
      </c>
      <c r="E303" t="e">
        <f>IF(Detaildaten!#REF!="","",Detaildaten!#REF!)</f>
        <v>#REF!</v>
      </c>
      <c r="G303" t="e">
        <f>CONCATENATE(Detaildaten!#REF!," [",Detaildaten!#REF!,"] ")</f>
        <v>#REF!</v>
      </c>
      <c r="H303" t="e">
        <f>IF(Detaildaten!#REF!="","",Detaildaten!#REF!)</f>
        <v>#REF!</v>
      </c>
      <c r="I303" t="e">
        <f>Detaildaten!#REF!</f>
        <v>#REF!</v>
      </c>
      <c r="J303" t="e">
        <f>IF(Detaildaten!#REF!="","",Detaildaten!#REF!)</f>
        <v>#REF!</v>
      </c>
      <c r="L303" t="e">
        <f t="shared" si="44"/>
        <v>#REF!</v>
      </c>
      <c r="M303" t="e">
        <f t="shared" si="45"/>
        <v>#REF!</v>
      </c>
      <c r="N303" t="e">
        <f t="shared" si="46"/>
        <v>#REF!</v>
      </c>
      <c r="O303" t="e">
        <f t="shared" si="47"/>
        <v>#REF!</v>
      </c>
      <c r="Q303">
        <f>COUNTIFS(Optionen!$T$3:$T$8,Leistungsübersicht!$D$9,Optionen!$U$3:$U$8,'Leistungsübersicht - WIP'!E303)</f>
        <v>0</v>
      </c>
      <c r="S303" t="e">
        <f t="shared" si="48"/>
        <v>#REF!</v>
      </c>
      <c r="T303" t="e">
        <f t="shared" si="49"/>
        <v>#REF!</v>
      </c>
      <c r="U303" t="e">
        <f t="shared" si="50"/>
        <v>#REF!</v>
      </c>
      <c r="V303" t="e">
        <f t="shared" si="51"/>
        <v>#REF!</v>
      </c>
      <c r="X303" t="e">
        <f t="shared" si="52"/>
        <v>#N/A</v>
      </c>
      <c r="Y303" t="str" cm="1">
        <f t="array" ref="Y303">IFERROR(INDEX($T$6:$T$305,MATCH(1,COUNTIF($Y$5:Y302,$T$6:$T$305)+($T$6:$T602&lt;&gt;"")*1,0)),"")</f>
        <v/>
      </c>
      <c r="Z303" t="e">
        <f t="shared" si="53"/>
        <v>#N/A</v>
      </c>
      <c r="AA303" t="e">
        <f t="shared" si="54"/>
        <v>#N/A</v>
      </c>
      <c r="AC303" t="str">
        <f>IF(Y303="","",VLOOKUP(Y303,Detaildaten!$F$8:$W$19,18,0))</f>
        <v/>
      </c>
      <c r="AD303" t="str">
        <f>IF(Y303="","",Leistungsübersicht!$D$9)</f>
        <v/>
      </c>
      <c r="AE303" t="str">
        <f>IF(Y303="","",IF(AD303=Optionen!$N$6,Optionen!$N$6,IF(AD303=Optionen!$N$5,Leistungsübersicht!$D$10,IF(AD303=Optionen!$N$4,Leistungsübersicht!$D$10))))</f>
        <v/>
      </c>
      <c r="AF303" t="str">
        <f>IF(Y303="","",IF(AD303=Optionen!$N$4,Leistungsübersicht!$D$11))</f>
        <v/>
      </c>
      <c r="AG303" s="19" t="str">
        <f>_xlfn.IFNA(INDEX(Verteilungsschlüssel!$B$5:$V$35,MATCH('Leistungsübersicht - WIP'!AC303,Verteilungsschlüssel!$B$5:$B$35,0),MATCH('Leistungsübersicht - WIP'!AE303,Verteilungsschlüssel!$B$5:$V$5,0)),"")</f>
        <v/>
      </c>
    </row>
    <row r="304" spans="2:33" x14ac:dyDescent="0.3">
      <c r="B304">
        <v>299</v>
      </c>
      <c r="C304" t="e">
        <f>IF(Detaildaten!#REF!="","",Detaildaten!#REF!)</f>
        <v>#REF!</v>
      </c>
      <c r="D304" t="e">
        <f>IF(Detaildaten!#REF!="","",Detaildaten!#REF!)</f>
        <v>#REF!</v>
      </c>
      <c r="E304" t="e">
        <f>IF(Detaildaten!#REF!="","",Detaildaten!#REF!)</f>
        <v>#REF!</v>
      </c>
      <c r="G304" t="e">
        <f>CONCATENATE(Detaildaten!#REF!," [",Detaildaten!#REF!,"] ")</f>
        <v>#REF!</v>
      </c>
      <c r="H304" t="e">
        <f>IF(Detaildaten!#REF!="","",Detaildaten!#REF!)</f>
        <v>#REF!</v>
      </c>
      <c r="I304" t="e">
        <f>Detaildaten!#REF!</f>
        <v>#REF!</v>
      </c>
      <c r="J304" t="e">
        <f>IF(Detaildaten!#REF!="","",Detaildaten!#REF!)</f>
        <v>#REF!</v>
      </c>
      <c r="L304" t="e">
        <f t="shared" si="44"/>
        <v>#REF!</v>
      </c>
      <c r="M304" t="e">
        <f t="shared" si="45"/>
        <v>#REF!</v>
      </c>
      <c r="N304" t="e">
        <f t="shared" si="46"/>
        <v>#REF!</v>
      </c>
      <c r="O304" t="e">
        <f t="shared" si="47"/>
        <v>#REF!</v>
      </c>
      <c r="Q304">
        <f>COUNTIFS(Optionen!$T$3:$T$8,Leistungsübersicht!$D$9,Optionen!$U$3:$U$8,'Leistungsübersicht - WIP'!E304)</f>
        <v>0</v>
      </c>
      <c r="S304" t="e">
        <f t="shared" si="48"/>
        <v>#REF!</v>
      </c>
      <c r="T304" t="e">
        <f t="shared" si="49"/>
        <v>#REF!</v>
      </c>
      <c r="U304" t="e">
        <f t="shared" si="50"/>
        <v>#REF!</v>
      </c>
      <c r="V304" t="e">
        <f t="shared" si="51"/>
        <v>#REF!</v>
      </c>
      <c r="X304" t="e">
        <f t="shared" si="52"/>
        <v>#N/A</v>
      </c>
      <c r="Y304" t="str" cm="1">
        <f t="array" ref="Y304">IFERROR(INDEX($T$6:$T$305,MATCH(1,COUNTIF($Y$5:Y303,$T$6:$T$305)+($T$6:$T603&lt;&gt;"")*1,0)),"")</f>
        <v/>
      </c>
      <c r="Z304" t="e">
        <f t="shared" si="53"/>
        <v>#N/A</v>
      </c>
      <c r="AA304" t="e">
        <f t="shared" si="54"/>
        <v>#N/A</v>
      </c>
      <c r="AC304" t="str">
        <f>IF(Y304="","",VLOOKUP(Y304,Detaildaten!$F$8:$W$19,18,0))</f>
        <v/>
      </c>
      <c r="AD304" t="str">
        <f>IF(Y304="","",Leistungsübersicht!$D$9)</f>
        <v/>
      </c>
      <c r="AE304" t="str">
        <f>IF(Y304="","",IF(AD304=Optionen!$N$6,Optionen!$N$6,IF(AD304=Optionen!$N$5,Leistungsübersicht!$D$10,IF(AD304=Optionen!$N$4,Leistungsübersicht!$D$10))))</f>
        <v/>
      </c>
      <c r="AF304" t="str">
        <f>IF(Y304="","",IF(AD304=Optionen!$N$4,Leistungsübersicht!$D$11))</f>
        <v/>
      </c>
      <c r="AG304" s="19" t="str">
        <f>_xlfn.IFNA(INDEX(Verteilungsschlüssel!$B$5:$V$35,MATCH('Leistungsübersicht - WIP'!AC304,Verteilungsschlüssel!$B$5:$B$35,0),MATCH('Leistungsübersicht - WIP'!AE304,Verteilungsschlüssel!$B$5:$V$5,0)),"")</f>
        <v/>
      </c>
    </row>
    <row r="305" spans="2:33" x14ac:dyDescent="0.3">
      <c r="B305">
        <v>300</v>
      </c>
      <c r="C305" t="e">
        <f>IF(Detaildaten!#REF!="","",Detaildaten!#REF!)</f>
        <v>#REF!</v>
      </c>
      <c r="D305" t="e">
        <f>IF(Detaildaten!#REF!="","",Detaildaten!#REF!)</f>
        <v>#REF!</v>
      </c>
      <c r="E305" t="e">
        <f>IF(Detaildaten!#REF!="","",Detaildaten!#REF!)</f>
        <v>#REF!</v>
      </c>
      <c r="G305" t="e">
        <f>CONCATENATE(Detaildaten!#REF!," [",Detaildaten!#REF!,"] ")</f>
        <v>#REF!</v>
      </c>
      <c r="H305" t="e">
        <f>IF(Detaildaten!#REF!="","",Detaildaten!#REF!)</f>
        <v>#REF!</v>
      </c>
      <c r="I305" t="e">
        <f>Detaildaten!#REF!</f>
        <v>#REF!</v>
      </c>
      <c r="J305" t="e">
        <f>IF(Detaildaten!#REF!="","",Detaildaten!#REF!)</f>
        <v>#REF!</v>
      </c>
      <c r="L305" t="e">
        <f t="shared" si="44"/>
        <v>#REF!</v>
      </c>
      <c r="M305" t="e">
        <f t="shared" si="45"/>
        <v>#REF!</v>
      </c>
      <c r="N305" t="e">
        <f t="shared" si="46"/>
        <v>#REF!</v>
      </c>
      <c r="O305" t="e">
        <f t="shared" si="47"/>
        <v>#REF!</v>
      </c>
      <c r="Q305">
        <f>COUNTIFS(Optionen!$T$3:$T$8,Leistungsübersicht!$D$9,Optionen!$U$3:$U$8,'Leistungsübersicht - WIP'!E305)</f>
        <v>0</v>
      </c>
      <c r="S305" t="e">
        <f t="shared" si="48"/>
        <v>#REF!</v>
      </c>
      <c r="T305" t="e">
        <f t="shared" si="49"/>
        <v>#REF!</v>
      </c>
      <c r="U305" t="e">
        <f t="shared" si="50"/>
        <v>#REF!</v>
      </c>
      <c r="V305" t="e">
        <f t="shared" si="51"/>
        <v>#REF!</v>
      </c>
      <c r="X305" t="e">
        <f t="shared" si="52"/>
        <v>#N/A</v>
      </c>
      <c r="Y305" t="str" cm="1">
        <f t="array" ref="Y305">IFERROR(INDEX($T$6:$T$305,MATCH(1,COUNTIF($Y$5:Y304,$T$6:$T$305)+($T$6:$T604&lt;&gt;"")*1,0)),"")</f>
        <v/>
      </c>
      <c r="Z305" t="e">
        <f t="shared" si="53"/>
        <v>#N/A</v>
      </c>
      <c r="AA305" t="e">
        <f t="shared" si="54"/>
        <v>#N/A</v>
      </c>
      <c r="AC305" t="str">
        <f>IF(Y305="","",VLOOKUP(Y305,Detaildaten!$F$8:$W$19,18,0))</f>
        <v/>
      </c>
      <c r="AD305" t="str">
        <f>IF(Y305="","",Leistungsübersicht!$D$9)</f>
        <v/>
      </c>
      <c r="AE305" t="str">
        <f>IF(Y305="","",IF(AD305=Optionen!$N$6,Optionen!$N$6,IF(AD305=Optionen!$N$5,Leistungsübersicht!$D$10,IF(AD305=Optionen!$N$4,Leistungsübersicht!$D$10))))</f>
        <v/>
      </c>
      <c r="AF305" t="str">
        <f>IF(Y305="","",IF(AD305=Optionen!$N$4,Leistungsübersicht!$D$11))</f>
        <v/>
      </c>
      <c r="AG305" s="19" t="str">
        <f>_xlfn.IFNA(INDEX(Verteilungsschlüssel!$B$5:$V$35,MATCH('Leistungsübersicht - WIP'!AC305,Verteilungsschlüssel!$B$5:$B$35,0),MATCH('Leistungsübersicht - WIP'!AE305,Verteilungsschlüssel!$B$5:$V$5,0)),"")</f>
        <v/>
      </c>
    </row>
  </sheetData>
  <sheetProtection selectLockedCells="1"/>
  <mergeCells count="13">
    <mergeCell ref="G4:H4"/>
    <mergeCell ref="I4:J4"/>
    <mergeCell ref="G2:J2"/>
    <mergeCell ref="X2:AA2"/>
    <mergeCell ref="X4:Y4"/>
    <mergeCell ref="Z4:AA4"/>
    <mergeCell ref="AC2:AG2"/>
    <mergeCell ref="L2:O2"/>
    <mergeCell ref="L4:M4"/>
    <mergeCell ref="N4:O4"/>
    <mergeCell ref="S2:V2"/>
    <mergeCell ref="S4:T4"/>
    <mergeCell ref="U4:V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
  <sheetViews>
    <sheetView workbookViewId="0">
      <selection activeCell="G23" sqref="G23"/>
    </sheetView>
  </sheetViews>
  <sheetFormatPr baseColWidth="10" defaultColWidth="8.88671875" defaultRowHeight="14.4" x14ac:dyDescent="0.3"/>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5B377-CBA3-4279-8B52-48EDCD91B547}">
  <dimension ref="A2:V45"/>
  <sheetViews>
    <sheetView workbookViewId="0">
      <selection activeCell="B12" sqref="B12"/>
    </sheetView>
  </sheetViews>
  <sheetFormatPr baseColWidth="10" defaultColWidth="9.33203125" defaultRowHeight="14.4" x14ac:dyDescent="0.3"/>
  <cols>
    <col min="2" max="2" width="23.21875" customWidth="1"/>
    <col min="3" max="3" width="6.5546875" customWidth="1"/>
    <col min="4" max="4" width="11.77734375" customWidth="1"/>
    <col min="5" max="6" width="20.77734375" customWidth="1"/>
    <col min="7" max="7" width="23" customWidth="1"/>
    <col min="22" max="22" width="17.44140625" style="73" customWidth="1"/>
    <col min="24" max="24" width="13.33203125" customWidth="1"/>
    <col min="25" max="25" width="11.44140625" bestFit="1" customWidth="1"/>
  </cols>
  <sheetData>
    <row r="2" spans="2:22" ht="15.6" x14ac:dyDescent="0.3">
      <c r="B2" s="76" t="s">
        <v>143</v>
      </c>
      <c r="C2" s="76"/>
      <c r="D2" s="77"/>
      <c r="E2" s="77"/>
      <c r="F2" s="77"/>
      <c r="G2" s="77"/>
    </row>
    <row r="4" spans="2:22" x14ac:dyDescent="0.3">
      <c r="B4" s="104" t="s">
        <v>144</v>
      </c>
      <c r="C4" s="104"/>
      <c r="D4" s="105"/>
    </row>
    <row r="5" spans="2:22" ht="14.1" customHeight="1" x14ac:dyDescent="0.3">
      <c r="B5" s="104" t="s">
        <v>145</v>
      </c>
      <c r="C5" s="104"/>
      <c r="D5" s="105"/>
    </row>
    <row r="6" spans="2:22" ht="14.1" customHeight="1" x14ac:dyDescent="0.3">
      <c r="B6" s="104" t="s">
        <v>146</v>
      </c>
      <c r="C6" s="104"/>
      <c r="D6" s="105"/>
    </row>
    <row r="7" spans="2:22" ht="14.1" customHeight="1" x14ac:dyDescent="0.3">
      <c r="V7"/>
    </row>
    <row r="8" spans="2:22" ht="28.8" x14ac:dyDescent="0.3">
      <c r="B8" s="78" t="s">
        <v>147</v>
      </c>
      <c r="C8" s="78" t="s">
        <v>148</v>
      </c>
      <c r="D8" s="78" t="s">
        <v>149</v>
      </c>
      <c r="E8" s="79" t="s">
        <v>150</v>
      </c>
      <c r="F8" s="79" t="s">
        <v>151</v>
      </c>
      <c r="G8" s="80" t="s">
        <v>152</v>
      </c>
      <c r="V8"/>
    </row>
    <row r="9" spans="2:22" x14ac:dyDescent="0.3">
      <c r="B9" s="81" t="s">
        <v>106</v>
      </c>
      <c r="C9" s="81" t="s">
        <v>153</v>
      </c>
      <c r="D9" s="82">
        <v>11103043</v>
      </c>
      <c r="E9" s="83">
        <f>D9/$D$25</f>
        <v>0.13352220384597055</v>
      </c>
      <c r="F9" s="83">
        <v>0.1304061</v>
      </c>
      <c r="G9" s="84">
        <v>1101</v>
      </c>
      <c r="V9"/>
    </row>
    <row r="10" spans="2:22" x14ac:dyDescent="0.3">
      <c r="B10" s="81" t="s">
        <v>34</v>
      </c>
      <c r="C10" s="81" t="s">
        <v>154</v>
      </c>
      <c r="D10" s="82">
        <v>13140183</v>
      </c>
      <c r="E10" s="83">
        <f t="shared" ref="E10:E24" si="0">D10/$D$25</f>
        <v>0.15802030065986025</v>
      </c>
      <c r="F10" s="83">
        <v>0.1556072</v>
      </c>
      <c r="G10" s="84">
        <v>2056</v>
      </c>
      <c r="V10"/>
    </row>
    <row r="11" spans="2:22" x14ac:dyDescent="0.3">
      <c r="B11" s="81" t="s">
        <v>35</v>
      </c>
      <c r="C11" s="81" t="s">
        <v>155</v>
      </c>
      <c r="D11" s="82">
        <v>3664088</v>
      </c>
      <c r="E11" s="83">
        <f t="shared" si="0"/>
        <v>4.4063335145651021E-2</v>
      </c>
      <c r="F11" s="83">
        <v>5.1899500000000001E-2</v>
      </c>
      <c r="G11" s="84">
        <v>1</v>
      </c>
      <c r="V11"/>
    </row>
    <row r="12" spans="2:22" x14ac:dyDescent="0.3">
      <c r="B12" s="81" t="s">
        <v>36</v>
      </c>
      <c r="C12" s="81" t="s">
        <v>156</v>
      </c>
      <c r="D12" s="82">
        <v>2531071</v>
      </c>
      <c r="E12" s="83">
        <f t="shared" si="0"/>
        <v>3.0437977949884957E-2</v>
      </c>
      <c r="F12" s="83">
        <v>3.0298700000000001E-2</v>
      </c>
      <c r="G12" s="84">
        <v>413</v>
      </c>
      <c r="V12"/>
    </row>
    <row r="13" spans="2:22" x14ac:dyDescent="0.3">
      <c r="B13" s="81" t="s">
        <v>37</v>
      </c>
      <c r="C13" s="81" t="s">
        <v>157</v>
      </c>
      <c r="D13" s="82">
        <v>680130</v>
      </c>
      <c r="E13" s="85">
        <f t="shared" si="0"/>
        <v>8.1790601461022849E-3</v>
      </c>
      <c r="F13" s="85">
        <v>9.5379000000000002E-3</v>
      </c>
      <c r="G13" s="84">
        <v>1</v>
      </c>
      <c r="V13"/>
    </row>
    <row r="14" spans="2:22" x14ac:dyDescent="0.3">
      <c r="B14" s="81" t="s">
        <v>38</v>
      </c>
      <c r="C14" s="81" t="s">
        <v>158</v>
      </c>
      <c r="D14" s="82">
        <v>1852478</v>
      </c>
      <c r="E14" s="83">
        <f t="shared" si="0"/>
        <v>2.2277401351699335E-2</v>
      </c>
      <c r="F14" s="83">
        <v>2.60343E-2</v>
      </c>
      <c r="G14" s="84">
        <v>1</v>
      </c>
      <c r="V14"/>
    </row>
    <row r="15" spans="2:22" x14ac:dyDescent="0.3">
      <c r="B15" s="81" t="s">
        <v>39</v>
      </c>
      <c r="C15" s="81" t="s">
        <v>159</v>
      </c>
      <c r="D15" s="82">
        <v>6293154</v>
      </c>
      <c r="E15" s="83">
        <f t="shared" si="0"/>
        <v>7.5679774564692298E-2</v>
      </c>
      <c r="F15" s="83">
        <v>7.4370900000000004E-2</v>
      </c>
      <c r="G15" s="84">
        <v>422</v>
      </c>
      <c r="V15"/>
    </row>
    <row r="16" spans="2:22" x14ac:dyDescent="0.3">
      <c r="B16" s="81" t="s">
        <v>40</v>
      </c>
      <c r="C16" s="81" t="s">
        <v>160</v>
      </c>
      <c r="D16" s="82">
        <v>1610774</v>
      </c>
      <c r="E16" s="83">
        <f t="shared" si="0"/>
        <v>1.937073416520042E-2</v>
      </c>
      <c r="F16" s="83">
        <v>1.9804499999999999E-2</v>
      </c>
      <c r="G16" s="84">
        <v>726</v>
      </c>
      <c r="V16"/>
    </row>
    <row r="17" spans="1:22" x14ac:dyDescent="0.3">
      <c r="B17" s="81" t="s">
        <v>41</v>
      </c>
      <c r="C17" s="81" t="s">
        <v>161</v>
      </c>
      <c r="D17" s="82">
        <v>8003421</v>
      </c>
      <c r="E17" s="83">
        <f t="shared" si="0"/>
        <v>9.6246984743472708E-2</v>
      </c>
      <c r="F17" s="83">
        <v>9.3953300000000003E-2</v>
      </c>
      <c r="G17" s="84">
        <v>942</v>
      </c>
      <c r="V17"/>
    </row>
    <row r="18" spans="1:22" x14ac:dyDescent="0.3">
      <c r="B18" s="81" t="s">
        <v>107</v>
      </c>
      <c r="C18" s="81" t="s">
        <v>162</v>
      </c>
      <c r="D18" s="82">
        <v>17925570</v>
      </c>
      <c r="E18" s="83">
        <f t="shared" si="0"/>
        <v>0.215568075490225</v>
      </c>
      <c r="F18" s="83">
        <v>0.21075920000000001</v>
      </c>
      <c r="G18" s="84">
        <v>396</v>
      </c>
      <c r="V18"/>
    </row>
    <row r="19" spans="1:22" x14ac:dyDescent="0.3">
      <c r="B19" s="81" t="s">
        <v>43</v>
      </c>
      <c r="C19" s="81" t="s">
        <v>163</v>
      </c>
      <c r="D19" s="82">
        <v>4098391</v>
      </c>
      <c r="E19" s="83">
        <f>D19/$D$25</f>
        <v>4.9286146018032273E-2</v>
      </c>
      <c r="F19" s="83">
        <v>4.81848E-2</v>
      </c>
      <c r="G19" s="84">
        <v>29</v>
      </c>
      <c r="V19"/>
    </row>
    <row r="20" spans="1:22" x14ac:dyDescent="0.3">
      <c r="B20" s="81" t="s">
        <v>44</v>
      </c>
      <c r="C20" s="81" t="s">
        <v>164</v>
      </c>
      <c r="D20" s="82">
        <v>983991</v>
      </c>
      <c r="E20" s="83">
        <f t="shared" si="0"/>
        <v>1.1833210668877029E-2</v>
      </c>
      <c r="F20" s="83">
        <v>1.1982700000000001E-2</v>
      </c>
      <c r="G20" s="84">
        <v>52</v>
      </c>
      <c r="V20"/>
    </row>
    <row r="21" spans="1:22" x14ac:dyDescent="0.3">
      <c r="B21" s="81" t="s">
        <v>45</v>
      </c>
      <c r="C21" s="81" t="s">
        <v>165</v>
      </c>
      <c r="D21" s="82">
        <v>4056941</v>
      </c>
      <c r="E21" s="83">
        <f t="shared" si="0"/>
        <v>4.8787679485081309E-2</v>
      </c>
      <c r="F21" s="83">
        <v>4.9820799999999998E-2</v>
      </c>
      <c r="G21" s="84">
        <v>419</v>
      </c>
      <c r="V21"/>
    </row>
    <row r="22" spans="1:22" x14ac:dyDescent="0.3">
      <c r="B22" s="81" t="s">
        <v>46</v>
      </c>
      <c r="C22" s="81" t="s">
        <v>166</v>
      </c>
      <c r="D22" s="82">
        <v>2180684</v>
      </c>
      <c r="E22" s="83">
        <f t="shared" si="0"/>
        <v>2.6224318285684965E-2</v>
      </c>
      <c r="F22" s="83">
        <v>2.6961200000000001E-2</v>
      </c>
      <c r="G22" s="84">
        <v>215</v>
      </c>
      <c r="V22"/>
    </row>
    <row r="23" spans="1:22" x14ac:dyDescent="0.3">
      <c r="B23" s="81" t="s">
        <v>47</v>
      </c>
      <c r="C23" s="81" t="s">
        <v>167</v>
      </c>
      <c r="D23" s="82">
        <v>2910875</v>
      </c>
      <c r="E23" s="83">
        <f t="shared" si="0"/>
        <v>3.5005398530847762E-2</v>
      </c>
      <c r="F23" s="83">
        <v>3.4057799999999999E-2</v>
      </c>
      <c r="G23" s="84">
        <v>1106</v>
      </c>
      <c r="V23"/>
    </row>
    <row r="24" spans="1:22" x14ac:dyDescent="0.3">
      <c r="B24" s="81" t="s">
        <v>48</v>
      </c>
      <c r="C24" s="81" t="s">
        <v>168</v>
      </c>
      <c r="D24" s="82">
        <v>2120237</v>
      </c>
      <c r="E24" s="83">
        <f t="shared" si="0"/>
        <v>2.5497398948717848E-2</v>
      </c>
      <c r="F24" s="83">
        <v>2.63211E-2</v>
      </c>
      <c r="G24" s="84">
        <v>631</v>
      </c>
      <c r="V24"/>
    </row>
    <row r="25" spans="1:22" s="3" customFormat="1" x14ac:dyDescent="0.3">
      <c r="A25"/>
      <c r="B25" s="86" t="s">
        <v>80</v>
      </c>
      <c r="C25" s="86"/>
      <c r="D25" s="87">
        <f>SUM(D9:D24)</f>
        <v>83155031</v>
      </c>
      <c r="E25" s="88">
        <f>SUM(E9:E24)</f>
        <v>0.99999999999999989</v>
      </c>
      <c r="F25" s="88">
        <f>SUM(F9:F24)</f>
        <v>1.0000000000000002</v>
      </c>
      <c r="G25" s="89">
        <f>SUM(G9:G24)</f>
        <v>8511</v>
      </c>
    </row>
    <row r="26" spans="1:22" x14ac:dyDescent="0.3">
      <c r="B26" s="81"/>
      <c r="C26" s="81"/>
      <c r="D26" s="90"/>
      <c r="E26" s="91"/>
      <c r="F26" s="91"/>
      <c r="G26" s="84"/>
      <c r="V26"/>
    </row>
    <row r="27" spans="1:22" x14ac:dyDescent="0.3">
      <c r="B27" s="91"/>
      <c r="C27" s="91"/>
      <c r="D27" s="84"/>
      <c r="E27" s="91"/>
      <c r="F27" s="91"/>
      <c r="G27" s="89">
        <v>107996</v>
      </c>
      <c r="H27" s="3" t="s">
        <v>169</v>
      </c>
    </row>
    <row r="28" spans="1:22" x14ac:dyDescent="0.3">
      <c r="B28" s="92"/>
      <c r="C28" s="92"/>
      <c r="D28" s="92"/>
      <c r="E28" s="92"/>
      <c r="F28" s="92"/>
      <c r="G28" s="92"/>
    </row>
    <row r="29" spans="1:22" x14ac:dyDescent="0.3">
      <c r="B29" s="93" t="s">
        <v>170</v>
      </c>
      <c r="C29" s="93"/>
      <c r="D29" s="94"/>
    </row>
    <row r="30" spans="1:22" x14ac:dyDescent="0.3">
      <c r="B30" s="95" t="s">
        <v>171</v>
      </c>
      <c r="C30" s="95"/>
      <c r="D30" s="94"/>
    </row>
    <row r="33" spans="2:3" x14ac:dyDescent="0.3">
      <c r="B33" t="s">
        <v>172</v>
      </c>
    </row>
    <row r="34" spans="2:3" x14ac:dyDescent="0.3">
      <c r="B34" t="s">
        <v>173</v>
      </c>
    </row>
    <row r="36" spans="2:3" x14ac:dyDescent="0.3">
      <c r="B36" t="s">
        <v>174</v>
      </c>
    </row>
    <row r="37" spans="2:3" x14ac:dyDescent="0.3">
      <c r="B37" t="s">
        <v>175</v>
      </c>
    </row>
    <row r="38" spans="2:3" x14ac:dyDescent="0.3">
      <c r="B38" t="s">
        <v>176</v>
      </c>
    </row>
    <row r="39" spans="2:3" x14ac:dyDescent="0.3">
      <c r="B39" t="s">
        <v>177</v>
      </c>
    </row>
    <row r="40" spans="2:3" x14ac:dyDescent="0.3">
      <c r="B40" t="s">
        <v>178</v>
      </c>
    </row>
    <row r="43" spans="2:3" x14ac:dyDescent="0.3">
      <c r="B43" s="70" t="s">
        <v>179</v>
      </c>
      <c r="C43" s="71"/>
    </row>
    <row r="44" spans="2:3" x14ac:dyDescent="0.3">
      <c r="B44" t="s">
        <v>180</v>
      </c>
    </row>
    <row r="45" spans="2:3" x14ac:dyDescent="0.3">
      <c r="B45" t="s">
        <v>181</v>
      </c>
    </row>
  </sheetData>
  <mergeCells count="3">
    <mergeCell ref="B4:D4"/>
    <mergeCell ref="B5:D5"/>
    <mergeCell ref="B6:D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E19"/>
  <sheetViews>
    <sheetView showGridLines="0" topLeftCell="G1" zoomScale="85" zoomScaleNormal="85" workbookViewId="0">
      <selection activeCell="O6" sqref="O6"/>
    </sheetView>
  </sheetViews>
  <sheetFormatPr baseColWidth="10" defaultColWidth="8.88671875" defaultRowHeight="14.4" x14ac:dyDescent="0.3"/>
  <cols>
    <col min="3" max="3" width="22.33203125" customWidth="1"/>
    <col min="4" max="4" width="86.77734375" bestFit="1" customWidth="1"/>
    <col min="5" max="5" width="34.21875" customWidth="1"/>
    <col min="6" max="6" width="100.77734375" customWidth="1"/>
    <col min="8" max="8" width="1" customWidth="1"/>
    <col min="9" max="9" width="17.109375" bestFit="1" customWidth="1"/>
    <col min="10" max="10" width="0.88671875" customWidth="1"/>
    <col min="11" max="15" width="16.44140625" customWidth="1"/>
    <col min="16" max="16" width="1.109375" customWidth="1"/>
    <col min="17" max="17" width="24.6640625" customWidth="1"/>
    <col min="18" max="18" width="1" customWidth="1"/>
    <col min="19" max="19" width="28.21875" customWidth="1"/>
    <col min="20" max="20" width="1" customWidth="1"/>
    <col min="21" max="21" width="60.109375" bestFit="1" customWidth="1"/>
    <col min="22" max="22" width="0.88671875" style="5" customWidth="1"/>
    <col min="23" max="23" width="33.77734375" style="5" bestFit="1" customWidth="1"/>
    <col min="24" max="24" width="18.6640625" bestFit="1" customWidth="1"/>
    <col min="25" max="25" width="1.33203125" customWidth="1"/>
    <col min="26" max="26" width="15.88671875" bestFit="1" customWidth="1"/>
    <col min="27" max="27" width="46.6640625" bestFit="1" customWidth="1"/>
    <col min="28" max="28" width="0.88671875" customWidth="1"/>
    <col min="29" max="29" width="13.77734375" bestFit="1" customWidth="1"/>
    <col min="30" max="30" width="12.33203125" bestFit="1" customWidth="1"/>
    <col min="31" max="31" width="14" bestFit="1" customWidth="1"/>
  </cols>
  <sheetData>
    <row r="2" spans="1:31" ht="112.8" customHeight="1" x14ac:dyDescent="0.6">
      <c r="B2" s="15" t="s">
        <v>24</v>
      </c>
      <c r="K2" s="97" t="s">
        <v>231</v>
      </c>
      <c r="L2" s="97" t="s">
        <v>232</v>
      </c>
      <c r="M2" s="97" t="s">
        <v>233</v>
      </c>
      <c r="N2" s="97" t="s">
        <v>234</v>
      </c>
      <c r="O2" s="97" t="s">
        <v>235</v>
      </c>
    </row>
    <row r="3" spans="1:31" x14ac:dyDescent="0.3">
      <c r="AB3" s="5"/>
    </row>
    <row r="4" spans="1:31" x14ac:dyDescent="0.3">
      <c r="B4" s="106" t="s">
        <v>18</v>
      </c>
      <c r="C4" s="106"/>
      <c r="D4" s="106"/>
      <c r="E4" s="106"/>
      <c r="F4" s="106"/>
      <c r="G4" s="106"/>
      <c r="H4" s="3"/>
      <c r="I4" s="106" t="s">
        <v>10</v>
      </c>
      <c r="J4" s="106"/>
      <c r="K4" s="106"/>
      <c r="L4" s="106"/>
      <c r="M4" s="106"/>
      <c r="N4" s="106"/>
      <c r="O4" s="106"/>
      <c r="P4" s="106"/>
      <c r="Q4" s="106"/>
      <c r="R4" s="106"/>
      <c r="S4" s="106"/>
      <c r="T4" s="106"/>
      <c r="U4" s="106"/>
      <c r="V4" s="10"/>
      <c r="W4" s="106" t="s">
        <v>20</v>
      </c>
      <c r="X4" s="106"/>
      <c r="Z4" s="106" t="s">
        <v>22</v>
      </c>
      <c r="AA4" s="106"/>
      <c r="AB4" s="5"/>
      <c r="AC4" s="106" t="s">
        <v>54</v>
      </c>
      <c r="AD4" s="106"/>
      <c r="AE4" s="106"/>
    </row>
    <row r="5" spans="1:31" x14ac:dyDescent="0.3">
      <c r="B5" s="107" t="s">
        <v>7</v>
      </c>
      <c r="C5" s="107" t="s">
        <v>8</v>
      </c>
      <c r="D5" s="14" t="s">
        <v>139</v>
      </c>
      <c r="E5" s="14" t="s">
        <v>76</v>
      </c>
      <c r="F5" s="107" t="s">
        <v>140</v>
      </c>
      <c r="G5" s="107" t="s">
        <v>9</v>
      </c>
      <c r="H5" s="11"/>
      <c r="I5" s="14" t="s">
        <v>80</v>
      </c>
      <c r="J5" s="12"/>
      <c r="K5" s="107" t="s">
        <v>229</v>
      </c>
      <c r="L5" s="107"/>
      <c r="M5" s="107"/>
      <c r="N5" s="107"/>
      <c r="O5" s="107"/>
      <c r="P5" s="12"/>
      <c r="Q5" s="108" t="s">
        <v>16</v>
      </c>
      <c r="R5" s="12"/>
      <c r="S5" s="108" t="s">
        <v>17</v>
      </c>
      <c r="T5" s="41"/>
      <c r="U5" s="40" t="s">
        <v>121</v>
      </c>
      <c r="V5" s="12"/>
      <c r="W5" s="107" t="s">
        <v>19</v>
      </c>
      <c r="X5" s="107" t="s">
        <v>21</v>
      </c>
      <c r="Y5" s="11"/>
      <c r="Z5" s="13" t="s">
        <v>84</v>
      </c>
      <c r="AA5" s="107" t="s">
        <v>23</v>
      </c>
      <c r="AB5" s="5"/>
      <c r="AC5" s="14" t="s">
        <v>57</v>
      </c>
      <c r="AD5" s="14" t="s">
        <v>55</v>
      </c>
      <c r="AE5" s="14" t="s">
        <v>53</v>
      </c>
    </row>
    <row r="6" spans="1:31" x14ac:dyDescent="0.3">
      <c r="B6" s="107"/>
      <c r="C6" s="107"/>
      <c r="D6" s="14"/>
      <c r="E6" s="14"/>
      <c r="F6" s="107"/>
      <c r="G6" s="107"/>
      <c r="H6" s="11"/>
      <c r="I6" s="14"/>
      <c r="J6" s="12"/>
      <c r="K6" s="14" t="s">
        <v>11</v>
      </c>
      <c r="L6" s="14" t="s">
        <v>12</v>
      </c>
      <c r="M6" s="14" t="s">
        <v>13</v>
      </c>
      <c r="N6" s="14" t="s">
        <v>14</v>
      </c>
      <c r="O6" s="14" t="s">
        <v>15</v>
      </c>
      <c r="P6" s="12"/>
      <c r="Q6" s="108"/>
      <c r="R6" s="12"/>
      <c r="S6" s="108"/>
      <c r="T6" s="41"/>
      <c r="U6" s="40"/>
      <c r="V6" s="12"/>
      <c r="W6" s="107"/>
      <c r="X6" s="107"/>
      <c r="Y6" s="11"/>
      <c r="Z6" s="13" t="s">
        <v>79</v>
      </c>
      <c r="AA6" s="107"/>
      <c r="AB6" s="5"/>
      <c r="AC6" s="14"/>
      <c r="AD6" s="14"/>
      <c r="AE6" s="14"/>
    </row>
    <row r="7" spans="1:31" ht="7.95" customHeight="1" x14ac:dyDescent="0.3">
      <c r="AB7" s="5"/>
    </row>
    <row r="8" spans="1:31" ht="18.600000000000001" customHeight="1" x14ac:dyDescent="0.3">
      <c r="A8" s="35" t="s">
        <v>206</v>
      </c>
      <c r="B8" s="7">
        <v>1</v>
      </c>
      <c r="C8" s="7" t="s">
        <v>61</v>
      </c>
      <c r="D8" s="7" t="s">
        <v>137</v>
      </c>
      <c r="E8" s="63" t="s">
        <v>207</v>
      </c>
      <c r="F8" s="75" t="s">
        <v>187</v>
      </c>
      <c r="G8" s="7"/>
      <c r="H8" s="7"/>
      <c r="I8" s="68">
        <v>481642.50630563794</v>
      </c>
      <c r="J8" s="68"/>
      <c r="K8" s="68">
        <v>0</v>
      </c>
      <c r="L8" s="68">
        <v>130400</v>
      </c>
      <c r="M8" s="68">
        <v>149071.98442136496</v>
      </c>
      <c r="N8" s="68">
        <v>176457.56676557864</v>
      </c>
      <c r="O8" s="68">
        <v>0</v>
      </c>
      <c r="P8" s="69"/>
      <c r="Q8" s="68">
        <v>0</v>
      </c>
      <c r="R8" s="69"/>
      <c r="S8" s="68">
        <v>25712.955118694361</v>
      </c>
      <c r="T8" s="31"/>
      <c r="U8" s="42" t="s">
        <v>199</v>
      </c>
      <c r="V8" s="7"/>
      <c r="W8" s="6" t="s">
        <v>31</v>
      </c>
      <c r="X8" s="32">
        <v>0.75</v>
      </c>
      <c r="Y8" s="7"/>
      <c r="Z8" s="42" t="s">
        <v>4</v>
      </c>
      <c r="AA8" s="7"/>
      <c r="AB8" s="6"/>
      <c r="AC8" s="36" t="s">
        <v>33</v>
      </c>
      <c r="AD8" s="36" t="s">
        <v>5</v>
      </c>
      <c r="AE8" s="36" t="s">
        <v>5</v>
      </c>
    </row>
    <row r="9" spans="1:31" ht="16.8" customHeight="1" x14ac:dyDescent="0.3">
      <c r="A9" s="35" t="s">
        <v>206</v>
      </c>
      <c r="B9" s="7">
        <v>2</v>
      </c>
      <c r="C9" s="7" t="s">
        <v>61</v>
      </c>
      <c r="D9" s="7" t="s">
        <v>127</v>
      </c>
      <c r="E9" s="63">
        <v>10736</v>
      </c>
      <c r="F9" s="75" t="s">
        <v>188</v>
      </c>
      <c r="G9" s="7"/>
      <c r="H9" s="7"/>
      <c r="I9" s="68">
        <v>439842.50630563794</v>
      </c>
      <c r="J9" s="68"/>
      <c r="K9" s="68">
        <v>0</v>
      </c>
      <c r="L9" s="68">
        <v>111400</v>
      </c>
      <c r="M9" s="68">
        <v>149071.98442136496</v>
      </c>
      <c r="N9" s="68">
        <v>153657.56676557864</v>
      </c>
      <c r="O9" s="68">
        <v>0</v>
      </c>
      <c r="P9" s="69"/>
      <c r="Q9" s="68">
        <v>0</v>
      </c>
      <c r="R9" s="69"/>
      <c r="S9" s="68">
        <v>25712.955118694361</v>
      </c>
      <c r="T9" s="31"/>
      <c r="U9" s="42" t="s">
        <v>200</v>
      </c>
      <c r="V9" s="7"/>
      <c r="W9" s="6" t="s">
        <v>31</v>
      </c>
      <c r="X9" s="32">
        <v>0.6</v>
      </c>
      <c r="Y9" s="7"/>
      <c r="Z9" s="42" t="s">
        <v>4</v>
      </c>
      <c r="AA9" s="7"/>
      <c r="AB9" s="6"/>
      <c r="AC9" s="36" t="s">
        <v>33</v>
      </c>
      <c r="AD9" s="36" t="s">
        <v>5</v>
      </c>
      <c r="AE9" s="36" t="s">
        <v>5</v>
      </c>
    </row>
    <row r="10" spans="1:31" ht="16.8" customHeight="1" x14ac:dyDescent="0.3">
      <c r="A10" s="35" t="s">
        <v>206</v>
      </c>
      <c r="B10" s="7">
        <v>3</v>
      </c>
      <c r="C10" s="7" t="s">
        <v>61</v>
      </c>
      <c r="D10" s="7" t="s">
        <v>125</v>
      </c>
      <c r="E10" s="63" t="s">
        <v>208</v>
      </c>
      <c r="F10" s="75" t="s">
        <v>189</v>
      </c>
      <c r="G10" s="7"/>
      <c r="H10" s="7"/>
      <c r="I10" s="68">
        <v>470420.07455489604</v>
      </c>
      <c r="J10" s="68"/>
      <c r="K10" s="68">
        <v>0</v>
      </c>
      <c r="L10" s="68">
        <v>111400</v>
      </c>
      <c r="M10" s="68">
        <v>165187.87462908006</v>
      </c>
      <c r="N10" s="68">
        <v>165339.46587537092</v>
      </c>
      <c r="O10" s="68">
        <v>0</v>
      </c>
      <c r="P10" s="69"/>
      <c r="Q10" s="68">
        <v>0</v>
      </c>
      <c r="R10" s="69"/>
      <c r="S10" s="68">
        <v>28492.734050445099</v>
      </c>
      <c r="T10" s="31"/>
      <c r="U10" s="42" t="s">
        <v>200</v>
      </c>
      <c r="V10" s="7"/>
      <c r="W10" s="6" t="s">
        <v>31</v>
      </c>
      <c r="X10" s="32">
        <v>0.6</v>
      </c>
      <c r="Y10" s="7"/>
      <c r="Z10" s="42" t="s">
        <v>4</v>
      </c>
      <c r="AA10" s="7"/>
      <c r="AB10" s="6"/>
      <c r="AC10" s="36" t="s">
        <v>33</v>
      </c>
      <c r="AD10" s="36" t="s">
        <v>5</v>
      </c>
      <c r="AE10" s="36" t="s">
        <v>5</v>
      </c>
    </row>
    <row r="11" spans="1:31" ht="16.8" customHeight="1" x14ac:dyDescent="0.3">
      <c r="A11" s="35" t="s">
        <v>206</v>
      </c>
      <c r="B11" s="7">
        <v>4</v>
      </c>
      <c r="C11" s="7" t="s">
        <v>61</v>
      </c>
      <c r="D11" s="7" t="s">
        <v>123</v>
      </c>
      <c r="E11" s="63" t="s">
        <v>209</v>
      </c>
      <c r="F11" s="75" t="s">
        <v>190</v>
      </c>
      <c r="G11" s="7"/>
      <c r="H11" s="7"/>
      <c r="I11" s="68">
        <v>341498.58568249259</v>
      </c>
      <c r="J11" s="68"/>
      <c r="K11" s="68">
        <v>0</v>
      </c>
      <c r="L11" s="68">
        <v>112300</v>
      </c>
      <c r="M11" s="68">
        <v>108782.25890207713</v>
      </c>
      <c r="N11" s="68">
        <v>101652.81899109793</v>
      </c>
      <c r="O11" s="68">
        <v>0</v>
      </c>
      <c r="P11" s="69"/>
      <c r="Q11" s="68">
        <v>0</v>
      </c>
      <c r="R11" s="69"/>
      <c r="S11" s="68">
        <v>18763.507789317508</v>
      </c>
      <c r="T11" s="31"/>
      <c r="U11" s="42" t="s">
        <v>201</v>
      </c>
      <c r="V11" s="7"/>
      <c r="W11" s="6" t="s">
        <v>31</v>
      </c>
      <c r="X11" s="32">
        <v>0.55000000000000004</v>
      </c>
      <c r="Y11" s="7"/>
      <c r="Z11" s="42" t="s">
        <v>4</v>
      </c>
      <c r="AA11" s="7"/>
      <c r="AB11" s="6"/>
      <c r="AC11" s="36" t="s">
        <v>33</v>
      </c>
      <c r="AD11" s="36" t="s">
        <v>5</v>
      </c>
      <c r="AE11" s="36" t="s">
        <v>5</v>
      </c>
    </row>
    <row r="12" spans="1:31" ht="16.8" customHeight="1" x14ac:dyDescent="0.3">
      <c r="A12" s="35" t="s">
        <v>206</v>
      </c>
      <c r="B12" s="7">
        <v>5</v>
      </c>
      <c r="C12" s="7" t="s">
        <v>61</v>
      </c>
      <c r="D12" s="7" t="s">
        <v>124</v>
      </c>
      <c r="E12" s="63" t="s">
        <v>210</v>
      </c>
      <c r="F12" s="75" t="s">
        <v>191</v>
      </c>
      <c r="G12" s="7"/>
      <c r="H12" s="7"/>
      <c r="I12" s="68">
        <v>310921.01743323443</v>
      </c>
      <c r="J12" s="68"/>
      <c r="K12" s="68">
        <v>0</v>
      </c>
      <c r="L12" s="68">
        <v>112300</v>
      </c>
      <c r="M12" s="68">
        <v>92666.368694361998</v>
      </c>
      <c r="N12" s="68">
        <v>89970.919881305643</v>
      </c>
      <c r="O12" s="68">
        <v>0</v>
      </c>
      <c r="P12" s="69"/>
      <c r="Q12" s="68">
        <v>0</v>
      </c>
      <c r="R12" s="69"/>
      <c r="S12" s="68">
        <v>15983.728857566766</v>
      </c>
      <c r="T12" s="31"/>
      <c r="U12" s="42" t="s">
        <v>201</v>
      </c>
      <c r="V12" s="7"/>
      <c r="W12" s="6" t="s">
        <v>31</v>
      </c>
      <c r="X12" s="32">
        <v>0.55000000000000004</v>
      </c>
      <c r="Y12" s="7"/>
      <c r="Z12" s="42" t="s">
        <v>4</v>
      </c>
      <c r="AA12" s="7"/>
      <c r="AB12" s="6"/>
      <c r="AC12" s="36" t="s">
        <v>33</v>
      </c>
      <c r="AD12" s="36" t="s">
        <v>5</v>
      </c>
      <c r="AE12" s="36" t="s">
        <v>5</v>
      </c>
    </row>
    <row r="13" spans="1:31" ht="16.8" customHeight="1" x14ac:dyDescent="0.3">
      <c r="A13" s="35" t="s">
        <v>206</v>
      </c>
      <c r="B13" s="7">
        <v>6</v>
      </c>
      <c r="C13" s="7" t="s">
        <v>61</v>
      </c>
      <c r="D13" s="6" t="s">
        <v>122</v>
      </c>
      <c r="E13" s="63" t="s">
        <v>211</v>
      </c>
      <c r="F13" s="75" t="s">
        <v>192</v>
      </c>
      <c r="G13" s="7"/>
      <c r="H13" s="7"/>
      <c r="I13" s="68">
        <v>359887.36980712163</v>
      </c>
      <c r="J13" s="68"/>
      <c r="K13" s="68">
        <v>0</v>
      </c>
      <c r="L13" s="68">
        <v>101700</v>
      </c>
      <c r="M13" s="68">
        <v>116840.20400593471</v>
      </c>
      <c r="N13" s="68">
        <v>121193.76854599408</v>
      </c>
      <c r="O13" s="68">
        <v>0</v>
      </c>
      <c r="P13" s="69"/>
      <c r="Q13" s="68">
        <v>0</v>
      </c>
      <c r="R13" s="69"/>
      <c r="S13" s="68">
        <v>20153.397255192878</v>
      </c>
      <c r="T13" s="31"/>
      <c r="U13" s="42" t="s">
        <v>200</v>
      </c>
      <c r="V13" s="7"/>
      <c r="W13" s="6" t="s">
        <v>31</v>
      </c>
      <c r="X13" s="32">
        <v>0.3</v>
      </c>
      <c r="Y13" s="7"/>
      <c r="Z13" s="42" t="s">
        <v>4</v>
      </c>
      <c r="AA13" s="7"/>
      <c r="AB13" s="6"/>
      <c r="AC13" s="36" t="s">
        <v>33</v>
      </c>
      <c r="AD13" s="36" t="s">
        <v>5</v>
      </c>
      <c r="AE13" s="36" t="s">
        <v>5</v>
      </c>
    </row>
    <row r="14" spans="1:31" ht="16.8" customHeight="1" x14ac:dyDescent="0.3">
      <c r="A14" s="35" t="s">
        <v>206</v>
      </c>
      <c r="B14" s="7">
        <v>7</v>
      </c>
      <c r="C14" s="7" t="s">
        <v>61</v>
      </c>
      <c r="D14" s="72" t="s">
        <v>138</v>
      </c>
      <c r="E14" s="63" t="s">
        <v>212</v>
      </c>
      <c r="F14" s="75" t="s">
        <v>193</v>
      </c>
      <c r="G14" s="7"/>
      <c r="H14" s="7"/>
      <c r="I14" s="68">
        <v>652441.09198813047</v>
      </c>
      <c r="J14" s="68"/>
      <c r="K14" s="68">
        <v>0</v>
      </c>
      <c r="L14" s="68">
        <v>126700</v>
      </c>
      <c r="M14" s="68">
        <v>257854.24332344206</v>
      </c>
      <c r="N14" s="68">
        <v>223410.38575667658</v>
      </c>
      <c r="O14" s="68">
        <v>0</v>
      </c>
      <c r="P14" s="69"/>
      <c r="Q14" s="68">
        <v>0</v>
      </c>
      <c r="R14" s="69"/>
      <c r="S14" s="68">
        <v>44476.462908011861</v>
      </c>
      <c r="T14" s="31"/>
      <c r="U14" s="42" t="s">
        <v>201</v>
      </c>
      <c r="V14" s="7"/>
      <c r="W14" s="6" t="s">
        <v>31</v>
      </c>
      <c r="X14" s="32">
        <v>0.3</v>
      </c>
      <c r="Y14" s="7"/>
      <c r="Z14" s="42" t="s">
        <v>4</v>
      </c>
      <c r="AA14" s="7"/>
      <c r="AB14" s="6"/>
      <c r="AC14" s="36" t="s">
        <v>33</v>
      </c>
      <c r="AD14" s="36" t="s">
        <v>5</v>
      </c>
      <c r="AE14" s="36" t="s">
        <v>5</v>
      </c>
    </row>
    <row r="15" spans="1:31" ht="16.8" customHeight="1" x14ac:dyDescent="0.3">
      <c r="A15" s="35" t="s">
        <v>206</v>
      </c>
      <c r="B15" s="7">
        <v>8</v>
      </c>
      <c r="C15" s="7" t="s">
        <v>61</v>
      </c>
      <c r="D15" s="7" t="s">
        <v>136</v>
      </c>
      <c r="E15" s="63" t="s">
        <v>213</v>
      </c>
      <c r="F15" s="75" t="s">
        <v>194</v>
      </c>
      <c r="G15" s="7"/>
      <c r="H15" s="7"/>
      <c r="I15" s="68">
        <v>162465.88093471812</v>
      </c>
      <c r="J15" s="68"/>
      <c r="K15" s="68">
        <v>0</v>
      </c>
      <c r="L15" s="68">
        <v>38600</v>
      </c>
      <c r="M15" s="68">
        <v>60434.588278931733</v>
      </c>
      <c r="N15" s="68">
        <v>53007.121661721074</v>
      </c>
      <c r="O15" s="68">
        <v>0</v>
      </c>
      <c r="P15" s="69"/>
      <c r="Q15" s="68">
        <v>0</v>
      </c>
      <c r="R15" s="69"/>
      <c r="S15" s="68">
        <v>10424.17099406528</v>
      </c>
      <c r="T15" s="31"/>
      <c r="U15" s="42" t="s">
        <v>202</v>
      </c>
      <c r="V15" s="7"/>
      <c r="W15" s="6" t="s">
        <v>31</v>
      </c>
      <c r="X15" s="32">
        <v>0.2</v>
      </c>
      <c r="Y15" s="7"/>
      <c r="Z15" s="42" t="s">
        <v>4</v>
      </c>
      <c r="AA15" s="7"/>
      <c r="AB15" s="6"/>
      <c r="AC15" s="36" t="s">
        <v>33</v>
      </c>
      <c r="AD15" s="36" t="s">
        <v>5</v>
      </c>
      <c r="AE15" s="36" t="s">
        <v>5</v>
      </c>
    </row>
    <row r="16" spans="1:31" ht="16.8" customHeight="1" x14ac:dyDescent="0.3">
      <c r="A16" s="35" t="s">
        <v>206</v>
      </c>
      <c r="B16" s="7">
        <v>9</v>
      </c>
      <c r="C16" s="7" t="s">
        <v>61</v>
      </c>
      <c r="D16" s="7" t="s">
        <v>126</v>
      </c>
      <c r="E16" s="63" t="s">
        <v>214</v>
      </c>
      <c r="F16" s="75" t="s">
        <v>195</v>
      </c>
      <c r="G16" s="7"/>
      <c r="H16" s="7"/>
      <c r="I16" s="68">
        <v>404553.7221810089</v>
      </c>
      <c r="J16" s="68"/>
      <c r="K16" s="68">
        <v>0</v>
      </c>
      <c r="L16" s="68">
        <v>91400</v>
      </c>
      <c r="M16" s="68">
        <v>141014.03931750738</v>
      </c>
      <c r="N16" s="68">
        <v>147816.61721068251</v>
      </c>
      <c r="O16" s="68">
        <v>0</v>
      </c>
      <c r="P16" s="69"/>
      <c r="Q16" s="68">
        <v>0</v>
      </c>
      <c r="R16" s="69"/>
      <c r="S16" s="68">
        <v>24323.06565281899</v>
      </c>
      <c r="T16" s="31"/>
      <c r="U16" s="42" t="s">
        <v>203</v>
      </c>
      <c r="V16" s="7"/>
      <c r="W16" s="6" t="s">
        <v>31</v>
      </c>
      <c r="X16" s="32">
        <v>0.45</v>
      </c>
      <c r="Y16" s="7"/>
      <c r="Z16" s="42" t="s">
        <v>4</v>
      </c>
      <c r="AA16" s="7"/>
      <c r="AB16" s="6"/>
      <c r="AC16" s="36" t="s">
        <v>33</v>
      </c>
      <c r="AD16" s="36" t="s">
        <v>5</v>
      </c>
      <c r="AE16" s="36" t="s">
        <v>5</v>
      </c>
    </row>
    <row r="17" spans="1:31" ht="16.8" customHeight="1" x14ac:dyDescent="0.3">
      <c r="A17" s="35" t="s">
        <v>206</v>
      </c>
      <c r="B17" s="7">
        <v>10</v>
      </c>
      <c r="C17" s="7" t="s">
        <v>61</v>
      </c>
      <c r="D17" s="7" t="s">
        <v>128</v>
      </c>
      <c r="E17" s="63">
        <v>10744</v>
      </c>
      <c r="F17" s="75" t="s">
        <v>196</v>
      </c>
      <c r="G17" s="7"/>
      <c r="H17" s="7"/>
      <c r="I17" s="68">
        <v>367187.36980712163</v>
      </c>
      <c r="J17" s="68"/>
      <c r="K17" s="68">
        <v>0</v>
      </c>
      <c r="L17" s="68">
        <v>127200</v>
      </c>
      <c r="M17" s="68">
        <v>116840.20400593471</v>
      </c>
      <c r="N17" s="68">
        <v>102993.76854599408</v>
      </c>
      <c r="O17" s="68">
        <v>0</v>
      </c>
      <c r="P17" s="69"/>
      <c r="Q17" s="68">
        <v>0</v>
      </c>
      <c r="R17" s="69"/>
      <c r="S17" s="68">
        <v>20153.397255192878</v>
      </c>
      <c r="T17" s="31"/>
      <c r="U17" s="42" t="s">
        <v>204</v>
      </c>
      <c r="V17" s="7"/>
      <c r="W17" s="6" t="s">
        <v>31</v>
      </c>
      <c r="X17" s="32">
        <v>0.3</v>
      </c>
      <c r="Y17" s="7"/>
      <c r="Z17" s="42" t="s">
        <v>4</v>
      </c>
      <c r="AA17" s="7"/>
      <c r="AB17" s="6"/>
      <c r="AC17" s="36" t="s">
        <v>33</v>
      </c>
      <c r="AD17" s="36" t="s">
        <v>5</v>
      </c>
      <c r="AE17" s="36" t="s">
        <v>5</v>
      </c>
    </row>
    <row r="18" spans="1:31" ht="16.8" customHeight="1" x14ac:dyDescent="0.3">
      <c r="A18" s="35" t="s">
        <v>206</v>
      </c>
      <c r="B18" s="7">
        <v>11</v>
      </c>
      <c r="C18" s="7" t="s">
        <v>61</v>
      </c>
      <c r="D18" s="7" t="s">
        <v>129</v>
      </c>
      <c r="E18" s="63" t="s">
        <v>215</v>
      </c>
      <c r="F18" s="75" t="s">
        <v>197</v>
      </c>
      <c r="G18" s="7"/>
      <c r="H18" s="7"/>
      <c r="I18" s="68">
        <v>610977.5</v>
      </c>
      <c r="J18" s="68"/>
      <c r="K18" s="68">
        <v>82500</v>
      </c>
      <c r="L18" s="68">
        <v>115400</v>
      </c>
      <c r="M18" s="68">
        <v>232125</v>
      </c>
      <c r="N18" s="68">
        <v>143400</v>
      </c>
      <c r="O18" s="68">
        <v>0</v>
      </c>
      <c r="P18" s="69"/>
      <c r="Q18" s="68">
        <v>0</v>
      </c>
      <c r="R18" s="69"/>
      <c r="S18" s="68">
        <v>37552.5</v>
      </c>
      <c r="T18" s="31"/>
      <c r="U18" s="42" t="s">
        <v>203</v>
      </c>
      <c r="V18" s="7"/>
      <c r="W18" s="6" t="s">
        <v>31</v>
      </c>
      <c r="X18" s="32">
        <v>0.75</v>
      </c>
      <c r="Y18" s="7"/>
      <c r="Z18" s="42" t="s">
        <v>4</v>
      </c>
      <c r="AA18" s="7"/>
      <c r="AB18" s="6"/>
      <c r="AC18" s="36" t="s">
        <v>33</v>
      </c>
      <c r="AD18" s="36" t="s">
        <v>5</v>
      </c>
      <c r="AE18" s="36" t="s">
        <v>5</v>
      </c>
    </row>
    <row r="19" spans="1:31" ht="16.8" customHeight="1" x14ac:dyDescent="0.3">
      <c r="A19" s="35" t="s">
        <v>206</v>
      </c>
      <c r="B19" s="7">
        <v>12</v>
      </c>
      <c r="C19" s="7" t="s">
        <v>61</v>
      </c>
      <c r="D19" s="7" t="s">
        <v>130</v>
      </c>
      <c r="E19" s="63" t="s">
        <v>216</v>
      </c>
      <c r="F19" s="75" t="s">
        <v>198</v>
      </c>
      <c r="G19" s="7"/>
      <c r="H19" s="7"/>
      <c r="I19" s="68">
        <v>212492.5</v>
      </c>
      <c r="J19" s="68"/>
      <c r="K19" s="68">
        <v>27500</v>
      </c>
      <c r="L19" s="68">
        <v>47300</v>
      </c>
      <c r="M19" s="68">
        <v>77375</v>
      </c>
      <c r="N19" s="68">
        <v>47800</v>
      </c>
      <c r="O19" s="68">
        <v>0</v>
      </c>
      <c r="P19" s="69"/>
      <c r="Q19" s="68">
        <v>0</v>
      </c>
      <c r="R19" s="69"/>
      <c r="S19" s="68">
        <v>12517.5</v>
      </c>
      <c r="T19" s="31"/>
      <c r="U19" s="42" t="s">
        <v>205</v>
      </c>
      <c r="V19" s="7"/>
      <c r="W19" s="6" t="s">
        <v>31</v>
      </c>
      <c r="X19" s="32">
        <v>0.6</v>
      </c>
      <c r="Y19" s="7"/>
      <c r="Z19" s="42" t="s">
        <v>4</v>
      </c>
      <c r="AA19" s="7"/>
      <c r="AB19" s="6"/>
      <c r="AC19" s="36" t="s">
        <v>33</v>
      </c>
      <c r="AD19" s="36" t="s">
        <v>5</v>
      </c>
      <c r="AE19" s="36" t="s">
        <v>5</v>
      </c>
    </row>
  </sheetData>
  <sheetProtection selectLockedCells="1"/>
  <mergeCells count="15">
    <mergeCell ref="AA5:AA6"/>
    <mergeCell ref="B5:B6"/>
    <mergeCell ref="C5:C6"/>
    <mergeCell ref="F5:F6"/>
    <mergeCell ref="G5:G6"/>
    <mergeCell ref="K5:O5"/>
    <mergeCell ref="Q5:Q6"/>
    <mergeCell ref="S5:S6"/>
    <mergeCell ref="W5:W6"/>
    <mergeCell ref="X5:X6"/>
    <mergeCell ref="AC4:AE4"/>
    <mergeCell ref="I4:U4"/>
    <mergeCell ref="Z4:AA4"/>
    <mergeCell ref="B4:G4"/>
    <mergeCell ref="W4:X4"/>
  </mergeCells>
  <conditionalFormatting sqref="AD8:AD9 AD11:AD19">
    <cfRule type="containsText" dxfId="9" priority="19" operator="containsText" text="Nein">
      <formula>NOT(ISERROR(SEARCH("Nein",AD8)))</formula>
    </cfRule>
    <cfRule type="containsText" dxfId="8" priority="20" operator="containsText" text="Ja">
      <formula>NOT(ISERROR(SEARCH("Ja",AD8)))</formula>
    </cfRule>
  </conditionalFormatting>
  <conditionalFormatting sqref="D13 U8:U9 S8:S9 AD8:AD9 X8:X9 Z8:Z9 I8:I9 I11:I19 Z11:Z19 X11:X19 AD11:AD19 S11:S19 U11:U19">
    <cfRule type="expression" dxfId="7" priority="8">
      <formula>#REF!="Nein"</formula>
    </cfRule>
  </conditionalFormatting>
  <conditionalFormatting sqref="D14">
    <cfRule type="expression" dxfId="6" priority="7">
      <formula>$D$7="(Bitte wählen)"</formula>
    </cfRule>
  </conditionalFormatting>
  <conditionalFormatting sqref="D14">
    <cfRule type="expression" dxfId="5" priority="6">
      <formula>$J14="Nein"</formula>
    </cfRule>
  </conditionalFormatting>
  <conditionalFormatting sqref="D14">
    <cfRule type="expression" dxfId="4" priority="5">
      <formula>#REF!="Nein"</formula>
    </cfRule>
  </conditionalFormatting>
  <conditionalFormatting sqref="D14">
    <cfRule type="expression" dxfId="3" priority="4">
      <formula>($D14="Nein")</formula>
    </cfRule>
  </conditionalFormatting>
  <conditionalFormatting sqref="AD10">
    <cfRule type="containsText" dxfId="2" priority="2" operator="containsText" text="Nein">
      <formula>NOT(ISERROR(SEARCH("Nein",AD10)))</formula>
    </cfRule>
    <cfRule type="containsText" dxfId="1" priority="3" operator="containsText" text="Ja">
      <formula>NOT(ISERROR(SEARCH("Ja",AD10)))</formula>
    </cfRule>
  </conditionalFormatting>
  <conditionalFormatting sqref="U10 S10 AD10 X10 Z10 I10">
    <cfRule type="expression" dxfId="0" priority="1">
      <formula>#REF!="Nein"</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Optionen!$B$3:$B$4</xm:f>
          </x14:formula1>
          <xm:sqref>F5</xm:sqref>
        </x14:dataValidation>
        <x14:dataValidation type="list" allowBlank="1" showInputMessage="1" showErrorMessage="1" xr:uid="{00000000-0002-0000-0400-000001000000}">
          <x14:formula1>
            <xm:f>Optionen!$D$3:$D$5</xm:f>
          </x14:formula1>
          <xm:sqref>Z8:Z19 AE8:AE19</xm:sqref>
        </x14:dataValidation>
        <x14:dataValidation type="list" allowBlank="1" showInputMessage="1" showErrorMessage="1" xr:uid="{00000000-0002-0000-0400-000002000000}">
          <x14:formula1>
            <xm:f>Verteilungsschlüssel!$B$6:$B$36</xm:f>
          </x14:formula1>
          <xm:sqref>W8:W19</xm:sqref>
        </x14:dataValidation>
        <x14:dataValidation type="list" allowBlank="1" showInputMessage="1" showErrorMessage="1" xr:uid="{00000000-0002-0000-0400-000003000000}">
          <x14:formula1>
            <xm:f>Optionen!$J$3:$J$6</xm:f>
          </x14:formula1>
          <xm:sqref>AC8:AC19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X36"/>
  <sheetViews>
    <sheetView showGridLines="0" zoomScale="85" zoomScaleNormal="85" workbookViewId="0">
      <selection activeCell="B3" sqref="B3"/>
    </sheetView>
  </sheetViews>
  <sheetFormatPr baseColWidth="10" defaultColWidth="8.88671875" defaultRowHeight="14.4" x14ac:dyDescent="0.3"/>
  <cols>
    <col min="2" max="2" width="33.6640625" bestFit="1" customWidth="1"/>
    <col min="3" max="3" width="0.88671875" customWidth="1"/>
    <col min="4" max="4" width="13.77734375" bestFit="1" customWidth="1"/>
    <col min="5" max="5" width="10.88671875" bestFit="1" customWidth="1"/>
    <col min="6" max="6" width="0.88671875" customWidth="1"/>
    <col min="7" max="22" width="24.6640625" customWidth="1"/>
    <col min="23" max="23" width="0.88671875" customWidth="1"/>
    <col min="24" max="24" width="13.77734375" bestFit="1" customWidth="1"/>
  </cols>
  <sheetData>
    <row r="2" spans="2:24" ht="31.05" customHeight="1" x14ac:dyDescent="0.6">
      <c r="B2" s="37" t="s">
        <v>19</v>
      </c>
    </row>
    <row r="3" spans="2:24" ht="14.55" customHeight="1" x14ac:dyDescent="0.3"/>
    <row r="4" spans="2:24" x14ac:dyDescent="0.3">
      <c r="B4" s="34" t="s">
        <v>56</v>
      </c>
      <c r="D4" s="17" t="s">
        <v>29</v>
      </c>
      <c r="E4" s="16"/>
      <c r="F4" s="5"/>
      <c r="G4" s="17" t="s">
        <v>33</v>
      </c>
      <c r="H4" s="16"/>
      <c r="I4" s="16"/>
      <c r="J4" s="16"/>
      <c r="K4" s="16"/>
      <c r="L4" s="16"/>
      <c r="M4" s="16"/>
      <c r="N4" s="16"/>
      <c r="O4" s="16"/>
      <c r="P4" s="16"/>
      <c r="Q4" s="16"/>
      <c r="R4" s="16"/>
      <c r="S4" s="16"/>
      <c r="T4" s="16"/>
      <c r="U4" s="16"/>
      <c r="V4" s="16"/>
      <c r="X4" s="17" t="s">
        <v>49</v>
      </c>
    </row>
    <row r="5" spans="2:24" x14ac:dyDescent="0.3">
      <c r="B5" s="17" t="s">
        <v>26</v>
      </c>
      <c r="D5" s="4" t="s">
        <v>28</v>
      </c>
      <c r="E5" s="4" t="s">
        <v>29</v>
      </c>
      <c r="G5" s="4" t="s">
        <v>106</v>
      </c>
      <c r="H5" s="4" t="s">
        <v>34</v>
      </c>
      <c r="I5" s="4" t="s">
        <v>35</v>
      </c>
      <c r="J5" s="4" t="s">
        <v>36</v>
      </c>
      <c r="K5" s="4" t="s">
        <v>37</v>
      </c>
      <c r="L5" s="4" t="s">
        <v>38</v>
      </c>
      <c r="M5" s="4" t="s">
        <v>39</v>
      </c>
      <c r="N5" s="4" t="s">
        <v>40</v>
      </c>
      <c r="O5" s="4" t="s">
        <v>41</v>
      </c>
      <c r="P5" s="4" t="s">
        <v>42</v>
      </c>
      <c r="Q5" s="4" t="s">
        <v>43</v>
      </c>
      <c r="R5" s="4" t="s">
        <v>44</v>
      </c>
      <c r="S5" s="4" t="s">
        <v>45</v>
      </c>
      <c r="T5" s="4" t="s">
        <v>46</v>
      </c>
      <c r="U5" s="4" t="s">
        <v>47</v>
      </c>
      <c r="V5" s="4" t="s">
        <v>48</v>
      </c>
      <c r="X5" s="4" t="s">
        <v>50</v>
      </c>
    </row>
    <row r="6" spans="2:24" ht="5.55" customHeight="1" x14ac:dyDescent="0.3">
      <c r="B6" s="35" t="s">
        <v>3</v>
      </c>
    </row>
    <row r="7" spans="2:24" x14ac:dyDescent="0.3">
      <c r="B7" s="21" t="s">
        <v>27</v>
      </c>
      <c r="C7" s="6"/>
      <c r="D7" s="6" t="s">
        <v>4</v>
      </c>
      <c r="E7" s="22">
        <v>0</v>
      </c>
      <c r="F7" s="22"/>
      <c r="G7" s="29">
        <v>0.1304061</v>
      </c>
      <c r="H7" s="29">
        <v>0.1556072</v>
      </c>
      <c r="I7" s="29">
        <v>5.1899500000000001E-2</v>
      </c>
      <c r="J7" s="29">
        <v>3.0298700000000001E-2</v>
      </c>
      <c r="K7" s="29">
        <v>9.5379000000000002E-3</v>
      </c>
      <c r="L7" s="29">
        <v>2.60343E-2</v>
      </c>
      <c r="M7" s="29">
        <v>7.4370900000000004E-2</v>
      </c>
      <c r="N7" s="29">
        <v>1.9804499999999999E-2</v>
      </c>
      <c r="O7" s="29">
        <v>9.3953300000000003E-2</v>
      </c>
      <c r="P7" s="29">
        <v>0.21075920000000001</v>
      </c>
      <c r="Q7" s="29">
        <v>4.81848E-2</v>
      </c>
      <c r="R7" s="29">
        <v>1.1982700000000001E-2</v>
      </c>
      <c r="S7" s="29">
        <v>4.9820799999999998E-2</v>
      </c>
      <c r="T7" s="29">
        <v>2.6961200000000001E-2</v>
      </c>
      <c r="U7" s="29">
        <v>3.4057799999999999E-2</v>
      </c>
      <c r="V7" s="29">
        <v>2.63211E-2</v>
      </c>
      <c r="W7" s="6"/>
      <c r="X7" s="23">
        <f>SUM(E7:V7)</f>
        <v>1.0000000000000002</v>
      </c>
    </row>
    <row r="8" spans="2:24" x14ac:dyDescent="0.3">
      <c r="B8" s="24" t="s">
        <v>31</v>
      </c>
      <c r="C8" s="7"/>
      <c r="D8" s="7" t="s">
        <v>4</v>
      </c>
      <c r="E8" s="25">
        <v>0</v>
      </c>
      <c r="F8" s="25"/>
      <c r="G8" s="30">
        <v>0.13352220384597055</v>
      </c>
      <c r="H8" s="30">
        <v>0.15802030065986025</v>
      </c>
      <c r="I8" s="30">
        <v>4.4063335145651021E-2</v>
      </c>
      <c r="J8" s="30">
        <v>3.0437977949884957E-2</v>
      </c>
      <c r="K8" s="30">
        <v>8.1790601461022849E-3</v>
      </c>
      <c r="L8" s="30">
        <v>2.2277401351699335E-2</v>
      </c>
      <c r="M8" s="30">
        <v>7.5679774564692298E-2</v>
      </c>
      <c r="N8" s="30">
        <v>1.937073416520042E-2</v>
      </c>
      <c r="O8" s="30">
        <v>9.6246984743472708E-2</v>
      </c>
      <c r="P8" s="30">
        <v>0.215568075490225</v>
      </c>
      <c r="Q8" s="30">
        <v>4.9286146018032273E-2</v>
      </c>
      <c r="R8" s="30">
        <v>1.1833210668877029E-2</v>
      </c>
      <c r="S8" s="30">
        <v>4.8787679485081309E-2</v>
      </c>
      <c r="T8" s="30">
        <v>2.6224318285684965E-2</v>
      </c>
      <c r="U8" s="30">
        <v>3.5005398530847762E-2</v>
      </c>
      <c r="V8" s="25">
        <v>2.5497398948717848E-2</v>
      </c>
      <c r="W8" s="7"/>
      <c r="X8" s="23">
        <f t="shared" ref="X8:X35" si="0">SUM(E8:V8)</f>
        <v>0.99999999999999989</v>
      </c>
    </row>
    <row r="9" spans="2:24" x14ac:dyDescent="0.3">
      <c r="B9" s="24" t="s">
        <v>32</v>
      </c>
      <c r="C9" s="7"/>
      <c r="D9" s="7" t="s">
        <v>4</v>
      </c>
      <c r="E9" s="25">
        <v>0</v>
      </c>
      <c r="F9" s="25"/>
      <c r="G9" s="30">
        <v>0.15094339622641501</v>
      </c>
      <c r="H9" s="30">
        <v>0.113207547169811</v>
      </c>
      <c r="I9" s="30">
        <v>1.88679245283019E-2</v>
      </c>
      <c r="J9" s="30">
        <v>5.6603773584905703E-2</v>
      </c>
      <c r="K9" s="30">
        <v>1.88679245283019E-2</v>
      </c>
      <c r="L9" s="30">
        <v>1.88679245283019E-2</v>
      </c>
      <c r="M9" s="30">
        <v>5.6603773584905703E-2</v>
      </c>
      <c r="N9" s="30">
        <v>3.77358490566038E-2</v>
      </c>
      <c r="O9" s="30">
        <v>0.113207547169811</v>
      </c>
      <c r="P9" s="30">
        <v>0.13207547169811301</v>
      </c>
      <c r="Q9" s="30">
        <v>7.5471698113207503E-2</v>
      </c>
      <c r="R9" s="30">
        <v>1.88679245283019E-2</v>
      </c>
      <c r="S9" s="30">
        <v>5.6603773584905703E-2</v>
      </c>
      <c r="T9" s="30">
        <v>3.77358490566038E-2</v>
      </c>
      <c r="U9" s="30">
        <v>3.77358490566038E-2</v>
      </c>
      <c r="V9" s="30">
        <v>5.6603773584905703E-2</v>
      </c>
      <c r="W9" s="7"/>
      <c r="X9" s="23">
        <f t="shared" si="0"/>
        <v>0.99999999999999911</v>
      </c>
    </row>
    <row r="10" spans="2:24" x14ac:dyDescent="0.3">
      <c r="B10" s="24" t="s">
        <v>51</v>
      </c>
      <c r="C10" s="7"/>
      <c r="D10" s="7" t="s">
        <v>5</v>
      </c>
      <c r="E10" s="18">
        <v>0.1740719</v>
      </c>
      <c r="F10" s="25"/>
      <c r="G10" s="33">
        <v>0.1077061</v>
      </c>
      <c r="H10" s="30">
        <v>0.12852040000000001</v>
      </c>
      <c r="I10" s="30">
        <v>4.2865300000000002E-2</v>
      </c>
      <c r="J10" s="30">
        <v>2.5024500000000002E-2</v>
      </c>
      <c r="K10" s="30">
        <v>7.8776000000000002E-3</v>
      </c>
      <c r="L10" s="30">
        <v>2.1502500000000001E-2</v>
      </c>
      <c r="M10" s="30">
        <v>6.1425E-2</v>
      </c>
      <c r="N10" s="30">
        <v>1.6357099999999999E-2</v>
      </c>
      <c r="O10" s="20">
        <v>7.7598700000000007E-2</v>
      </c>
      <c r="P10" s="30">
        <v>0.1740719</v>
      </c>
      <c r="Q10" s="30">
        <v>3.9797199999999998E-2</v>
      </c>
      <c r="R10" s="30">
        <v>9.8968000000000007E-3</v>
      </c>
      <c r="S10" s="30">
        <v>4.1148400000000002E-2</v>
      </c>
      <c r="T10" s="30">
        <v>2.2268E-2</v>
      </c>
      <c r="U10" s="30">
        <v>2.8129299999999999E-2</v>
      </c>
      <c r="V10" s="30">
        <v>2.17393E-2</v>
      </c>
      <c r="W10" s="7"/>
      <c r="X10" s="23">
        <f t="shared" si="0"/>
        <v>1</v>
      </c>
    </row>
    <row r="11" spans="2:24" x14ac:dyDescent="0.3">
      <c r="B11" s="24"/>
      <c r="C11" s="7"/>
      <c r="D11" s="7" t="s">
        <v>3</v>
      </c>
      <c r="E11" s="25"/>
      <c r="F11" s="25"/>
      <c r="G11" s="26"/>
      <c r="H11" s="26"/>
      <c r="I11" s="26"/>
      <c r="J11" s="26"/>
      <c r="K11" s="26"/>
      <c r="L11" s="26"/>
      <c r="M11" s="26"/>
      <c r="N11" s="26"/>
      <c r="O11" s="26"/>
      <c r="P11" s="26"/>
      <c r="Q11" s="26"/>
      <c r="R11" s="26"/>
      <c r="S11" s="26"/>
      <c r="T11" s="26"/>
      <c r="U11" s="26"/>
      <c r="V11" s="26"/>
      <c r="W11" s="7"/>
      <c r="X11" s="23">
        <f t="shared" si="0"/>
        <v>0</v>
      </c>
    </row>
    <row r="12" spans="2:24" x14ac:dyDescent="0.3">
      <c r="B12" s="24"/>
      <c r="C12" s="7"/>
      <c r="D12" s="7" t="s">
        <v>3</v>
      </c>
      <c r="E12" s="25"/>
      <c r="F12" s="25"/>
      <c r="G12" s="26"/>
      <c r="H12" s="26"/>
      <c r="I12" s="26"/>
      <c r="J12" s="26"/>
      <c r="K12" s="26"/>
      <c r="L12" s="26"/>
      <c r="M12" s="26"/>
      <c r="N12" s="26"/>
      <c r="O12" s="26"/>
      <c r="P12" s="26"/>
      <c r="Q12" s="26"/>
      <c r="R12" s="26"/>
      <c r="S12" s="26"/>
      <c r="T12" s="26"/>
      <c r="U12" s="26"/>
      <c r="V12" s="26"/>
      <c r="W12" s="7"/>
      <c r="X12" s="23">
        <f t="shared" si="0"/>
        <v>0</v>
      </c>
    </row>
    <row r="13" spans="2:24" x14ac:dyDescent="0.3">
      <c r="B13" s="24"/>
      <c r="C13" s="7"/>
      <c r="D13" s="7" t="s">
        <v>3</v>
      </c>
      <c r="E13" s="25"/>
      <c r="F13" s="25"/>
      <c r="G13" s="26"/>
      <c r="H13" s="26"/>
      <c r="I13" s="26"/>
      <c r="J13" s="26"/>
      <c r="K13" s="26"/>
      <c r="L13" s="26"/>
      <c r="M13" s="26"/>
      <c r="N13" s="26"/>
      <c r="O13" s="26"/>
      <c r="P13" s="26"/>
      <c r="Q13" s="26"/>
      <c r="R13" s="26"/>
      <c r="S13" s="26"/>
      <c r="T13" s="26"/>
      <c r="U13" s="26"/>
      <c r="V13" s="26"/>
      <c r="W13" s="7"/>
      <c r="X13" s="23">
        <f t="shared" si="0"/>
        <v>0</v>
      </c>
    </row>
    <row r="14" spans="2:24" x14ac:dyDescent="0.3">
      <c r="B14" s="24"/>
      <c r="C14" s="7"/>
      <c r="D14" s="7" t="s">
        <v>3</v>
      </c>
      <c r="E14" s="25"/>
      <c r="F14" s="25"/>
      <c r="G14" s="26"/>
      <c r="H14" s="26"/>
      <c r="I14" s="26"/>
      <c r="J14" s="26"/>
      <c r="K14" s="26"/>
      <c r="L14" s="26"/>
      <c r="M14" s="26"/>
      <c r="N14" s="26"/>
      <c r="O14" s="26"/>
      <c r="P14" s="26"/>
      <c r="Q14" s="26"/>
      <c r="R14" s="26"/>
      <c r="S14" s="26"/>
      <c r="T14" s="26"/>
      <c r="U14" s="26"/>
      <c r="V14" s="26"/>
      <c r="W14" s="7"/>
      <c r="X14" s="23">
        <f t="shared" si="0"/>
        <v>0</v>
      </c>
    </row>
    <row r="15" spans="2:24" x14ac:dyDescent="0.3">
      <c r="B15" s="24"/>
      <c r="C15" s="7"/>
      <c r="D15" s="7" t="s">
        <v>3</v>
      </c>
      <c r="E15" s="25"/>
      <c r="F15" s="25"/>
      <c r="G15" s="26"/>
      <c r="H15" s="26"/>
      <c r="I15" s="26"/>
      <c r="J15" s="26"/>
      <c r="K15" s="26"/>
      <c r="L15" s="26"/>
      <c r="M15" s="26"/>
      <c r="N15" s="26"/>
      <c r="O15" s="26"/>
      <c r="P15" s="26"/>
      <c r="Q15" s="26"/>
      <c r="R15" s="26"/>
      <c r="S15" s="26"/>
      <c r="T15" s="26"/>
      <c r="U15" s="26"/>
      <c r="V15" s="26"/>
      <c r="W15" s="7"/>
      <c r="X15" s="23">
        <f t="shared" si="0"/>
        <v>0</v>
      </c>
    </row>
    <row r="16" spans="2:24" x14ac:dyDescent="0.3">
      <c r="B16" s="24"/>
      <c r="C16" s="7"/>
      <c r="D16" s="7" t="s">
        <v>3</v>
      </c>
      <c r="E16" s="25"/>
      <c r="F16" s="25"/>
      <c r="G16" s="26"/>
      <c r="H16" s="26"/>
      <c r="I16" s="26"/>
      <c r="J16" s="26"/>
      <c r="K16" s="26"/>
      <c r="L16" s="26"/>
      <c r="M16" s="26"/>
      <c r="N16" s="26"/>
      <c r="O16" s="26"/>
      <c r="P16" s="26"/>
      <c r="Q16" s="26"/>
      <c r="R16" s="26"/>
      <c r="S16" s="26"/>
      <c r="T16" s="26"/>
      <c r="U16" s="26"/>
      <c r="V16" s="26"/>
      <c r="W16" s="7"/>
      <c r="X16" s="23">
        <f t="shared" si="0"/>
        <v>0</v>
      </c>
    </row>
    <row r="17" spans="2:24" x14ac:dyDescent="0.3">
      <c r="B17" s="24"/>
      <c r="C17" s="7"/>
      <c r="D17" s="7" t="s">
        <v>3</v>
      </c>
      <c r="E17" s="25"/>
      <c r="F17" s="25"/>
      <c r="G17" s="26"/>
      <c r="H17" s="26"/>
      <c r="I17" s="26"/>
      <c r="J17" s="26"/>
      <c r="K17" s="26"/>
      <c r="L17" s="26"/>
      <c r="M17" s="26"/>
      <c r="N17" s="26"/>
      <c r="O17" s="26"/>
      <c r="P17" s="26"/>
      <c r="Q17" s="26"/>
      <c r="R17" s="26"/>
      <c r="S17" s="26"/>
      <c r="T17" s="26"/>
      <c r="U17" s="26"/>
      <c r="V17" s="26"/>
      <c r="W17" s="7"/>
      <c r="X17" s="23">
        <f t="shared" si="0"/>
        <v>0</v>
      </c>
    </row>
    <row r="18" spans="2:24" x14ac:dyDescent="0.3">
      <c r="B18" s="24"/>
      <c r="C18" s="7"/>
      <c r="D18" s="7" t="s">
        <v>3</v>
      </c>
      <c r="E18" s="25"/>
      <c r="F18" s="25"/>
      <c r="G18" s="26"/>
      <c r="H18" s="26"/>
      <c r="I18" s="26"/>
      <c r="J18" s="26"/>
      <c r="K18" s="26"/>
      <c r="L18" s="26"/>
      <c r="M18" s="26"/>
      <c r="N18" s="26"/>
      <c r="O18" s="26"/>
      <c r="P18" s="26"/>
      <c r="Q18" s="26"/>
      <c r="R18" s="26"/>
      <c r="S18" s="26"/>
      <c r="T18" s="26"/>
      <c r="U18" s="26"/>
      <c r="V18" s="26"/>
      <c r="W18" s="7"/>
      <c r="X18" s="23">
        <f t="shared" si="0"/>
        <v>0</v>
      </c>
    </row>
    <row r="19" spans="2:24" x14ac:dyDescent="0.3">
      <c r="B19" s="24"/>
      <c r="C19" s="7"/>
      <c r="D19" s="7" t="s">
        <v>3</v>
      </c>
      <c r="E19" s="25"/>
      <c r="F19" s="25"/>
      <c r="G19" s="26"/>
      <c r="H19" s="26"/>
      <c r="I19" s="26"/>
      <c r="J19" s="26"/>
      <c r="K19" s="26"/>
      <c r="L19" s="26"/>
      <c r="M19" s="26"/>
      <c r="N19" s="26"/>
      <c r="O19" s="26"/>
      <c r="P19" s="26"/>
      <c r="Q19" s="26"/>
      <c r="R19" s="26"/>
      <c r="S19" s="26"/>
      <c r="T19" s="26"/>
      <c r="U19" s="26"/>
      <c r="V19" s="26"/>
      <c r="W19" s="7"/>
      <c r="X19" s="23">
        <f t="shared" si="0"/>
        <v>0</v>
      </c>
    </row>
    <row r="20" spans="2:24" x14ac:dyDescent="0.3">
      <c r="B20" s="24"/>
      <c r="C20" s="7"/>
      <c r="D20" s="7" t="s">
        <v>3</v>
      </c>
      <c r="E20" s="25"/>
      <c r="F20" s="25"/>
      <c r="G20" s="26"/>
      <c r="H20" s="26"/>
      <c r="I20" s="26"/>
      <c r="J20" s="26"/>
      <c r="K20" s="26"/>
      <c r="L20" s="26"/>
      <c r="M20" s="26"/>
      <c r="N20" s="26"/>
      <c r="O20" s="26"/>
      <c r="P20" s="26"/>
      <c r="Q20" s="26"/>
      <c r="R20" s="26"/>
      <c r="S20" s="26"/>
      <c r="T20" s="26"/>
      <c r="U20" s="26"/>
      <c r="V20" s="26"/>
      <c r="W20" s="7"/>
      <c r="X20" s="23">
        <f t="shared" si="0"/>
        <v>0</v>
      </c>
    </row>
    <row r="21" spans="2:24" x14ac:dyDescent="0.3">
      <c r="B21" s="24"/>
      <c r="C21" s="7"/>
      <c r="D21" s="7" t="s">
        <v>3</v>
      </c>
      <c r="E21" s="25"/>
      <c r="F21" s="25"/>
      <c r="G21" s="26"/>
      <c r="H21" s="26"/>
      <c r="I21" s="26"/>
      <c r="J21" s="26"/>
      <c r="K21" s="26"/>
      <c r="L21" s="26"/>
      <c r="M21" s="26"/>
      <c r="N21" s="26"/>
      <c r="O21" s="26"/>
      <c r="P21" s="26"/>
      <c r="Q21" s="26"/>
      <c r="R21" s="26"/>
      <c r="S21" s="26"/>
      <c r="T21" s="26"/>
      <c r="U21" s="26"/>
      <c r="V21" s="26"/>
      <c r="W21" s="7"/>
      <c r="X21" s="23">
        <f t="shared" si="0"/>
        <v>0</v>
      </c>
    </row>
    <row r="22" spans="2:24" x14ac:dyDescent="0.3">
      <c r="B22" s="24"/>
      <c r="C22" s="7"/>
      <c r="D22" s="7" t="s">
        <v>3</v>
      </c>
      <c r="E22" s="25"/>
      <c r="F22" s="25"/>
      <c r="G22" s="26"/>
      <c r="H22" s="25"/>
      <c r="I22" s="25"/>
      <c r="J22" s="25"/>
      <c r="K22" s="25"/>
      <c r="L22" s="25"/>
      <c r="M22" s="25"/>
      <c r="N22" s="25"/>
      <c r="O22" s="25"/>
      <c r="P22" s="25"/>
      <c r="Q22" s="25"/>
      <c r="R22" s="25"/>
      <c r="S22" s="25"/>
      <c r="T22" s="25"/>
      <c r="U22" s="25"/>
      <c r="V22" s="25"/>
      <c r="W22" s="7"/>
      <c r="X22" s="23">
        <f t="shared" si="0"/>
        <v>0</v>
      </c>
    </row>
    <row r="23" spans="2:24" x14ac:dyDescent="0.3">
      <c r="B23" s="24"/>
      <c r="C23" s="7"/>
      <c r="D23" s="7" t="s">
        <v>3</v>
      </c>
      <c r="E23" s="25"/>
      <c r="F23" s="25"/>
      <c r="G23" s="25"/>
      <c r="H23" s="25"/>
      <c r="I23" s="25"/>
      <c r="J23" s="25"/>
      <c r="K23" s="25"/>
      <c r="L23" s="25"/>
      <c r="M23" s="25"/>
      <c r="N23" s="25"/>
      <c r="O23" s="25"/>
      <c r="P23" s="25"/>
      <c r="Q23" s="25"/>
      <c r="R23" s="25"/>
      <c r="S23" s="25"/>
      <c r="T23" s="25"/>
      <c r="U23" s="25"/>
      <c r="V23" s="25"/>
      <c r="W23" s="7"/>
      <c r="X23" s="23">
        <f t="shared" si="0"/>
        <v>0</v>
      </c>
    </row>
    <row r="24" spans="2:24" x14ac:dyDescent="0.3">
      <c r="B24" s="24"/>
      <c r="C24" s="7"/>
      <c r="D24" s="7" t="s">
        <v>3</v>
      </c>
      <c r="E24" s="25"/>
      <c r="F24" s="25"/>
      <c r="G24" s="25"/>
      <c r="H24" s="25"/>
      <c r="I24" s="25"/>
      <c r="J24" s="25"/>
      <c r="K24" s="25"/>
      <c r="L24" s="25"/>
      <c r="M24" s="25"/>
      <c r="N24" s="25"/>
      <c r="O24" s="25"/>
      <c r="P24" s="25"/>
      <c r="Q24" s="25"/>
      <c r="R24" s="25"/>
      <c r="S24" s="25"/>
      <c r="T24" s="25"/>
      <c r="U24" s="25"/>
      <c r="V24" s="25"/>
      <c r="W24" s="7"/>
      <c r="X24" s="23">
        <f t="shared" si="0"/>
        <v>0</v>
      </c>
    </row>
    <row r="25" spans="2:24" x14ac:dyDescent="0.3">
      <c r="B25" s="24"/>
      <c r="C25" s="7"/>
      <c r="D25" s="7" t="s">
        <v>3</v>
      </c>
      <c r="E25" s="25"/>
      <c r="F25" s="25"/>
      <c r="G25" s="25"/>
      <c r="H25" s="25"/>
      <c r="I25" s="25"/>
      <c r="J25" s="25"/>
      <c r="K25" s="25"/>
      <c r="L25" s="25"/>
      <c r="M25" s="25"/>
      <c r="N25" s="25"/>
      <c r="O25" s="25"/>
      <c r="P25" s="25"/>
      <c r="Q25" s="25"/>
      <c r="R25" s="25"/>
      <c r="S25" s="25"/>
      <c r="T25" s="25"/>
      <c r="U25" s="25"/>
      <c r="V25" s="25"/>
      <c r="W25" s="7"/>
      <c r="X25" s="23">
        <f t="shared" si="0"/>
        <v>0</v>
      </c>
    </row>
    <row r="26" spans="2:24" x14ac:dyDescent="0.3">
      <c r="B26" s="24"/>
      <c r="C26" s="7"/>
      <c r="D26" s="7" t="s">
        <v>3</v>
      </c>
      <c r="E26" s="25"/>
      <c r="F26" s="25"/>
      <c r="G26" s="25"/>
      <c r="H26" s="25"/>
      <c r="I26" s="25"/>
      <c r="J26" s="25"/>
      <c r="K26" s="25"/>
      <c r="L26" s="25"/>
      <c r="M26" s="25"/>
      <c r="N26" s="25"/>
      <c r="O26" s="25"/>
      <c r="P26" s="25"/>
      <c r="Q26" s="25"/>
      <c r="R26" s="25"/>
      <c r="S26" s="25"/>
      <c r="T26" s="25"/>
      <c r="U26" s="25"/>
      <c r="V26" s="25"/>
      <c r="W26" s="7"/>
      <c r="X26" s="23">
        <f t="shared" si="0"/>
        <v>0</v>
      </c>
    </row>
    <row r="27" spans="2:24" x14ac:dyDescent="0.3">
      <c r="B27" s="24"/>
      <c r="C27" s="7"/>
      <c r="D27" s="7" t="s">
        <v>3</v>
      </c>
      <c r="E27" s="25"/>
      <c r="F27" s="25"/>
      <c r="G27" s="25"/>
      <c r="H27" s="25"/>
      <c r="I27" s="25"/>
      <c r="J27" s="25"/>
      <c r="K27" s="25"/>
      <c r="L27" s="25"/>
      <c r="M27" s="25"/>
      <c r="N27" s="25"/>
      <c r="O27" s="25"/>
      <c r="P27" s="25"/>
      <c r="Q27" s="25"/>
      <c r="R27" s="25"/>
      <c r="S27" s="25"/>
      <c r="T27" s="25"/>
      <c r="U27" s="25"/>
      <c r="V27" s="25"/>
      <c r="W27" s="7"/>
      <c r="X27" s="23">
        <f t="shared" si="0"/>
        <v>0</v>
      </c>
    </row>
    <row r="28" spans="2:24" x14ac:dyDescent="0.3">
      <c r="B28" s="24"/>
      <c r="C28" s="7"/>
      <c r="D28" s="7" t="s">
        <v>3</v>
      </c>
      <c r="E28" s="25"/>
      <c r="F28" s="25"/>
      <c r="G28" s="25"/>
      <c r="H28" s="25"/>
      <c r="I28" s="25"/>
      <c r="J28" s="25"/>
      <c r="K28" s="25"/>
      <c r="L28" s="25"/>
      <c r="M28" s="25"/>
      <c r="N28" s="25"/>
      <c r="O28" s="25"/>
      <c r="P28" s="25"/>
      <c r="Q28" s="25"/>
      <c r="R28" s="25"/>
      <c r="S28" s="25"/>
      <c r="T28" s="25"/>
      <c r="U28" s="25"/>
      <c r="V28" s="25"/>
      <c r="W28" s="7"/>
      <c r="X28" s="23">
        <f t="shared" si="0"/>
        <v>0</v>
      </c>
    </row>
    <row r="29" spans="2:24" x14ac:dyDescent="0.3">
      <c r="B29" s="24"/>
      <c r="C29" s="7"/>
      <c r="D29" s="7" t="s">
        <v>3</v>
      </c>
      <c r="E29" s="25"/>
      <c r="F29" s="25"/>
      <c r="G29" s="25"/>
      <c r="H29" s="25"/>
      <c r="I29" s="25"/>
      <c r="J29" s="25"/>
      <c r="K29" s="25"/>
      <c r="L29" s="25"/>
      <c r="M29" s="25"/>
      <c r="N29" s="25"/>
      <c r="O29" s="25"/>
      <c r="P29" s="25"/>
      <c r="Q29" s="25"/>
      <c r="R29" s="25"/>
      <c r="S29" s="25"/>
      <c r="T29" s="25"/>
      <c r="U29" s="25"/>
      <c r="V29" s="25"/>
      <c r="W29" s="7"/>
      <c r="X29" s="23">
        <f t="shared" si="0"/>
        <v>0</v>
      </c>
    </row>
    <row r="30" spans="2:24" x14ac:dyDescent="0.3">
      <c r="B30" s="24"/>
      <c r="C30" s="7"/>
      <c r="D30" s="7" t="s">
        <v>3</v>
      </c>
      <c r="E30" s="25"/>
      <c r="F30" s="25"/>
      <c r="G30" s="25"/>
      <c r="H30" s="25"/>
      <c r="I30" s="25"/>
      <c r="J30" s="25"/>
      <c r="K30" s="25"/>
      <c r="L30" s="25"/>
      <c r="M30" s="25"/>
      <c r="N30" s="25"/>
      <c r="O30" s="25"/>
      <c r="P30" s="25"/>
      <c r="Q30" s="25"/>
      <c r="R30" s="25"/>
      <c r="S30" s="25"/>
      <c r="T30" s="25"/>
      <c r="U30" s="25"/>
      <c r="V30" s="25"/>
      <c r="W30" s="7"/>
      <c r="X30" s="23">
        <f t="shared" si="0"/>
        <v>0</v>
      </c>
    </row>
    <row r="31" spans="2:24" x14ac:dyDescent="0.3">
      <c r="B31" s="24"/>
      <c r="C31" s="7"/>
      <c r="D31" s="7" t="s">
        <v>3</v>
      </c>
      <c r="E31" s="25"/>
      <c r="F31" s="25"/>
      <c r="G31" s="25"/>
      <c r="H31" s="25"/>
      <c r="I31" s="25"/>
      <c r="J31" s="25"/>
      <c r="K31" s="25"/>
      <c r="L31" s="25"/>
      <c r="M31" s="25"/>
      <c r="N31" s="25"/>
      <c r="O31" s="25"/>
      <c r="P31" s="25"/>
      <c r="Q31" s="25"/>
      <c r="R31" s="25"/>
      <c r="S31" s="25"/>
      <c r="T31" s="25"/>
      <c r="U31" s="25"/>
      <c r="V31" s="25"/>
      <c r="W31" s="7"/>
      <c r="X31" s="23">
        <f t="shared" si="0"/>
        <v>0</v>
      </c>
    </row>
    <row r="32" spans="2:24" x14ac:dyDescent="0.3">
      <c r="B32" s="24"/>
      <c r="C32" s="7"/>
      <c r="D32" s="7" t="s">
        <v>3</v>
      </c>
      <c r="E32" s="25"/>
      <c r="F32" s="25"/>
      <c r="G32" s="25"/>
      <c r="H32" s="25"/>
      <c r="I32" s="25"/>
      <c r="J32" s="25"/>
      <c r="K32" s="25"/>
      <c r="L32" s="25"/>
      <c r="M32" s="25"/>
      <c r="N32" s="25"/>
      <c r="O32" s="25"/>
      <c r="P32" s="25"/>
      <c r="Q32" s="25"/>
      <c r="R32" s="25"/>
      <c r="S32" s="25"/>
      <c r="T32" s="25"/>
      <c r="U32" s="25"/>
      <c r="V32" s="25"/>
      <c r="W32" s="7"/>
      <c r="X32" s="23">
        <f t="shared" si="0"/>
        <v>0</v>
      </c>
    </row>
    <row r="33" spans="2:24" x14ac:dyDescent="0.3">
      <c r="B33" s="24"/>
      <c r="C33" s="7"/>
      <c r="D33" s="7" t="s">
        <v>3</v>
      </c>
      <c r="E33" s="25"/>
      <c r="F33" s="25"/>
      <c r="G33" s="25"/>
      <c r="H33" s="25"/>
      <c r="I33" s="25"/>
      <c r="J33" s="25"/>
      <c r="K33" s="25"/>
      <c r="L33" s="25"/>
      <c r="M33" s="25"/>
      <c r="N33" s="25"/>
      <c r="O33" s="25"/>
      <c r="P33" s="25"/>
      <c r="Q33" s="25"/>
      <c r="R33" s="25"/>
      <c r="S33" s="25"/>
      <c r="T33" s="25"/>
      <c r="U33" s="25"/>
      <c r="V33" s="25"/>
      <c r="W33" s="7"/>
      <c r="X33" s="23">
        <f t="shared" si="0"/>
        <v>0</v>
      </c>
    </row>
    <row r="34" spans="2:24" x14ac:dyDescent="0.3">
      <c r="B34" s="24"/>
      <c r="C34" s="7"/>
      <c r="D34" s="7" t="s">
        <v>3</v>
      </c>
      <c r="E34" s="25"/>
      <c r="F34" s="25"/>
      <c r="G34" s="25"/>
      <c r="H34" s="25"/>
      <c r="I34" s="25"/>
      <c r="J34" s="25"/>
      <c r="K34" s="25"/>
      <c r="L34" s="25"/>
      <c r="M34" s="25"/>
      <c r="N34" s="25"/>
      <c r="O34" s="25"/>
      <c r="P34" s="25"/>
      <c r="Q34" s="25"/>
      <c r="R34" s="25"/>
      <c r="S34" s="25"/>
      <c r="T34" s="25"/>
      <c r="U34" s="25"/>
      <c r="V34" s="25"/>
      <c r="W34" s="7"/>
      <c r="X34" s="23">
        <f t="shared" si="0"/>
        <v>0</v>
      </c>
    </row>
    <row r="35" spans="2:24" x14ac:dyDescent="0.3">
      <c r="B35" s="24"/>
      <c r="C35" s="7"/>
      <c r="D35" s="7" t="s">
        <v>3</v>
      </c>
      <c r="E35" s="25"/>
      <c r="F35" s="25"/>
      <c r="G35" s="25"/>
      <c r="H35" s="25"/>
      <c r="I35" s="25"/>
      <c r="J35" s="25"/>
      <c r="K35" s="25"/>
      <c r="L35" s="25"/>
      <c r="M35" s="25"/>
      <c r="N35" s="25"/>
      <c r="O35" s="25"/>
      <c r="P35" s="25"/>
      <c r="Q35" s="25"/>
      <c r="R35" s="25"/>
      <c r="S35" s="25"/>
      <c r="T35" s="25"/>
      <c r="U35" s="25"/>
      <c r="V35" s="25"/>
      <c r="W35" s="7"/>
      <c r="X35" s="23">
        <f t="shared" si="0"/>
        <v>0</v>
      </c>
    </row>
    <row r="36" spans="2:24" x14ac:dyDescent="0.3">
      <c r="B36" s="27"/>
      <c r="C36" s="8"/>
      <c r="D36" s="8" t="s">
        <v>3</v>
      </c>
      <c r="E36" s="28"/>
      <c r="F36" s="28"/>
      <c r="G36" s="28"/>
      <c r="H36" s="28"/>
      <c r="I36" s="28"/>
      <c r="J36" s="28"/>
      <c r="K36" s="28"/>
      <c r="L36" s="28"/>
      <c r="M36" s="28"/>
      <c r="N36" s="28"/>
      <c r="O36" s="28"/>
      <c r="P36" s="28"/>
      <c r="Q36" s="28"/>
      <c r="R36" s="28"/>
      <c r="S36" s="28"/>
      <c r="T36" s="28"/>
      <c r="U36" s="28"/>
      <c r="V36" s="28"/>
      <c r="W36" s="8"/>
      <c r="X36" s="8"/>
    </row>
  </sheetData>
  <sheetProtection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Optionen!$D$3:$D$5</xm:f>
          </x14:formula1>
          <xm:sqref>D7:D36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12"/>
  <sheetViews>
    <sheetView workbookViewId="0">
      <selection activeCell="I27" sqref="I27"/>
    </sheetView>
  </sheetViews>
  <sheetFormatPr baseColWidth="10" defaultColWidth="8.88671875" defaultRowHeight="14.4" x14ac:dyDescent="0.3"/>
  <cols>
    <col min="2" max="2" width="31.77734375" bestFit="1" customWidth="1"/>
  </cols>
  <sheetData>
    <row r="2" spans="2:4" x14ac:dyDescent="0.3">
      <c r="B2" t="s">
        <v>97</v>
      </c>
      <c r="C2">
        <v>1</v>
      </c>
    </row>
    <row r="4" spans="2:4" x14ac:dyDescent="0.3">
      <c r="B4" t="s">
        <v>98</v>
      </c>
      <c r="C4">
        <v>1</v>
      </c>
    </row>
    <row r="6" spans="2:4" x14ac:dyDescent="0.3">
      <c r="B6" t="s">
        <v>99</v>
      </c>
      <c r="C6">
        <f>C4-1</f>
        <v>0</v>
      </c>
      <c r="D6">
        <f>C6/(C7-1)</f>
        <v>0</v>
      </c>
    </row>
    <row r="7" spans="2:4" x14ac:dyDescent="0.3">
      <c r="B7" t="s">
        <v>108</v>
      </c>
      <c r="C7">
        <v>5</v>
      </c>
    </row>
    <row r="8" spans="2:4" x14ac:dyDescent="0.3">
      <c r="B8">
        <v>1</v>
      </c>
      <c r="C8">
        <f>C4</f>
        <v>1</v>
      </c>
    </row>
    <row r="9" spans="2:4" x14ac:dyDescent="0.3">
      <c r="B9">
        <v>2</v>
      </c>
      <c r="C9">
        <f>$C$8-B8*$D$6</f>
        <v>1</v>
      </c>
    </row>
    <row r="10" spans="2:4" x14ac:dyDescent="0.3">
      <c r="B10">
        <v>3</v>
      </c>
      <c r="C10">
        <f>$C$8-B9*$D$6</f>
        <v>1</v>
      </c>
    </row>
    <row r="11" spans="2:4" x14ac:dyDescent="0.3">
      <c r="B11">
        <v>4</v>
      </c>
      <c r="C11">
        <f>$C$8-B10*$D$6</f>
        <v>1</v>
      </c>
    </row>
    <row r="12" spans="2:4" x14ac:dyDescent="0.3">
      <c r="B12">
        <v>5</v>
      </c>
      <c r="C12">
        <v>1</v>
      </c>
    </row>
  </sheetData>
  <sheetProtection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X21"/>
  <sheetViews>
    <sheetView zoomScale="55" zoomScaleNormal="55" workbookViewId="0">
      <selection activeCell="L17" sqref="L17"/>
    </sheetView>
  </sheetViews>
  <sheetFormatPr baseColWidth="10" defaultColWidth="8.88671875" defaultRowHeight="14.4" x14ac:dyDescent="0.3"/>
  <cols>
    <col min="1" max="1" width="0.88671875" customWidth="1"/>
    <col min="2" max="2" width="14.44140625" bestFit="1" customWidth="1"/>
    <col min="3" max="3" width="1" customWidth="1"/>
    <col min="4" max="4" width="13.44140625" bestFit="1" customWidth="1"/>
    <col min="5" max="5" width="1" customWidth="1"/>
    <col min="6" max="7" width="24.5546875" bestFit="1" customWidth="1"/>
    <col min="8" max="8" width="13.44140625" bestFit="1" customWidth="1"/>
    <col min="9" max="9" width="0.88671875" customWidth="1"/>
    <col min="10" max="10" width="13.44140625" bestFit="1" customWidth="1"/>
    <col min="11" max="11" width="0.88671875" customWidth="1"/>
    <col min="12" max="12" width="34.33203125" bestFit="1" customWidth="1"/>
    <col min="13" max="13" width="0.88671875" customWidth="1"/>
    <col min="14" max="14" width="13.44140625" bestFit="1" customWidth="1"/>
    <col min="15" max="15" width="0.88671875" customWidth="1"/>
    <col min="16" max="16" width="42.109375" bestFit="1" customWidth="1"/>
    <col min="17" max="17" width="0.88671875" customWidth="1"/>
    <col min="18" max="18" width="10.44140625" bestFit="1" customWidth="1"/>
    <col min="19" max="19" width="0.88671875" customWidth="1"/>
    <col min="20" max="20" width="9.6640625" bestFit="1" customWidth="1"/>
    <col min="22" max="22" width="1" customWidth="1"/>
    <col min="23" max="23" width="28.109375" customWidth="1"/>
    <col min="24" max="24" width="11.5546875" bestFit="1" customWidth="1"/>
  </cols>
  <sheetData>
    <row r="2" spans="2:24" x14ac:dyDescent="0.3">
      <c r="B2" s="2" t="s">
        <v>0</v>
      </c>
      <c r="D2" s="2" t="s">
        <v>2</v>
      </c>
      <c r="F2" s="2" t="s">
        <v>52</v>
      </c>
      <c r="G2" s="1"/>
      <c r="H2" s="1"/>
      <c r="J2" s="2" t="s">
        <v>57</v>
      </c>
      <c r="L2" s="2" t="s">
        <v>8</v>
      </c>
      <c r="N2" s="2" t="s">
        <v>6</v>
      </c>
      <c r="P2" s="2" t="s">
        <v>67</v>
      </c>
      <c r="R2" s="2" t="s">
        <v>92</v>
      </c>
      <c r="T2" s="2" t="s">
        <v>95</v>
      </c>
      <c r="U2" s="2"/>
      <c r="V2" s="50"/>
      <c r="W2" s="2" t="s">
        <v>105</v>
      </c>
      <c r="X2" s="2"/>
    </row>
    <row r="3" spans="2:24" x14ac:dyDescent="0.3">
      <c r="B3" t="s">
        <v>140</v>
      </c>
      <c r="D3" t="s">
        <v>3</v>
      </c>
      <c r="F3" t="s">
        <v>3</v>
      </c>
      <c r="G3" t="s">
        <v>3</v>
      </c>
      <c r="H3" t="s">
        <v>3</v>
      </c>
      <c r="J3" t="s">
        <v>3</v>
      </c>
      <c r="L3" t="s">
        <v>3</v>
      </c>
      <c r="N3" t="s">
        <v>3</v>
      </c>
      <c r="P3" t="s">
        <v>73</v>
      </c>
      <c r="R3" t="s">
        <v>93</v>
      </c>
      <c r="T3" t="s">
        <v>68</v>
      </c>
      <c r="U3" t="s">
        <v>58</v>
      </c>
      <c r="W3" t="s">
        <v>106</v>
      </c>
      <c r="X3">
        <v>11103043</v>
      </c>
    </row>
    <row r="4" spans="2:24" x14ac:dyDescent="0.3">
      <c r="B4" t="s">
        <v>1</v>
      </c>
      <c r="D4" t="s">
        <v>5</v>
      </c>
      <c r="F4" s="5" t="s">
        <v>106</v>
      </c>
      <c r="G4" s="5" t="s">
        <v>29</v>
      </c>
      <c r="H4" s="5" t="s">
        <v>29</v>
      </c>
      <c r="J4" t="s">
        <v>58</v>
      </c>
      <c r="L4" t="s">
        <v>60</v>
      </c>
      <c r="N4" t="s">
        <v>68</v>
      </c>
      <c r="P4" t="s">
        <v>75</v>
      </c>
      <c r="T4" t="s">
        <v>25</v>
      </c>
      <c r="U4" t="s">
        <v>58</v>
      </c>
      <c r="W4" t="s">
        <v>34</v>
      </c>
      <c r="X4">
        <v>13140183</v>
      </c>
    </row>
    <row r="5" spans="2:24" x14ac:dyDescent="0.3">
      <c r="B5" t="s">
        <v>140</v>
      </c>
      <c r="D5" t="s">
        <v>4</v>
      </c>
      <c r="F5" s="5" t="s">
        <v>34</v>
      </c>
      <c r="G5" s="5"/>
      <c r="J5" t="s">
        <v>33</v>
      </c>
      <c r="L5" t="s">
        <v>61</v>
      </c>
      <c r="N5" t="s">
        <v>25</v>
      </c>
      <c r="P5" t="s">
        <v>74</v>
      </c>
      <c r="T5" t="s">
        <v>29</v>
      </c>
      <c r="U5" t="s">
        <v>58</v>
      </c>
      <c r="W5" t="s">
        <v>35</v>
      </c>
      <c r="X5">
        <v>3664088</v>
      </c>
    </row>
    <row r="6" spans="2:24" x14ac:dyDescent="0.3">
      <c r="F6" s="5" t="s">
        <v>35</v>
      </c>
      <c r="G6" s="5" t="s">
        <v>106</v>
      </c>
      <c r="J6" t="s">
        <v>29</v>
      </c>
      <c r="L6" t="s">
        <v>62</v>
      </c>
      <c r="N6" t="s">
        <v>29</v>
      </c>
      <c r="T6" t="s">
        <v>68</v>
      </c>
      <c r="U6" t="s">
        <v>33</v>
      </c>
      <c r="W6" t="s">
        <v>36</v>
      </c>
      <c r="X6">
        <v>2531071</v>
      </c>
    </row>
    <row r="7" spans="2:24" x14ac:dyDescent="0.3">
      <c r="F7" s="5" t="s">
        <v>36</v>
      </c>
      <c r="G7" s="5" t="s">
        <v>34</v>
      </c>
      <c r="L7" t="s">
        <v>63</v>
      </c>
      <c r="T7" t="s">
        <v>25</v>
      </c>
      <c r="U7" t="s">
        <v>33</v>
      </c>
      <c r="W7" t="s">
        <v>37</v>
      </c>
      <c r="X7">
        <v>680130</v>
      </c>
    </row>
    <row r="8" spans="2:24" x14ac:dyDescent="0.3">
      <c r="F8" s="5" t="s">
        <v>37</v>
      </c>
      <c r="G8" s="5" t="s">
        <v>35</v>
      </c>
      <c r="L8" t="s">
        <v>64</v>
      </c>
      <c r="T8" t="s">
        <v>29</v>
      </c>
      <c r="U8" t="s">
        <v>29</v>
      </c>
      <c r="W8" t="s">
        <v>38</v>
      </c>
      <c r="X8">
        <v>1852478</v>
      </c>
    </row>
    <row r="9" spans="2:24" x14ac:dyDescent="0.3">
      <c r="F9" s="5" t="s">
        <v>38</v>
      </c>
      <c r="G9" s="5" t="s">
        <v>36</v>
      </c>
      <c r="L9" t="s">
        <v>65</v>
      </c>
      <c r="W9" t="s">
        <v>39</v>
      </c>
      <c r="X9">
        <v>6293154</v>
      </c>
    </row>
    <row r="10" spans="2:24" x14ac:dyDescent="0.3">
      <c r="F10" s="5" t="s">
        <v>39</v>
      </c>
      <c r="G10" s="5" t="s">
        <v>37</v>
      </c>
      <c r="L10" t="s">
        <v>66</v>
      </c>
      <c r="W10" s="5" t="s">
        <v>107</v>
      </c>
      <c r="X10">
        <v>1610774</v>
      </c>
    </row>
    <row r="11" spans="2:24" x14ac:dyDescent="0.3">
      <c r="F11" s="5" t="s">
        <v>40</v>
      </c>
      <c r="G11" s="5" t="s">
        <v>38</v>
      </c>
      <c r="W11" t="s">
        <v>41</v>
      </c>
      <c r="X11">
        <v>8003421</v>
      </c>
    </row>
    <row r="12" spans="2:24" x14ac:dyDescent="0.3">
      <c r="F12" s="5" t="s">
        <v>41</v>
      </c>
      <c r="G12" s="5" t="s">
        <v>39</v>
      </c>
      <c r="W12" t="s">
        <v>107</v>
      </c>
      <c r="X12">
        <v>17925570</v>
      </c>
    </row>
    <row r="13" spans="2:24" x14ac:dyDescent="0.3">
      <c r="F13" s="5" t="s">
        <v>107</v>
      </c>
      <c r="G13" s="5" t="s">
        <v>40</v>
      </c>
      <c r="W13" t="s">
        <v>43</v>
      </c>
      <c r="X13">
        <v>4098391</v>
      </c>
    </row>
    <row r="14" spans="2:24" x14ac:dyDescent="0.3">
      <c r="F14" s="5" t="s">
        <v>43</v>
      </c>
      <c r="G14" s="5" t="s">
        <v>41</v>
      </c>
      <c r="W14" t="s">
        <v>44</v>
      </c>
      <c r="X14">
        <v>983991</v>
      </c>
    </row>
    <row r="15" spans="2:24" x14ac:dyDescent="0.3">
      <c r="F15" s="5" t="s">
        <v>44</v>
      </c>
      <c r="G15" s="5" t="s">
        <v>107</v>
      </c>
      <c r="W15" t="s">
        <v>45</v>
      </c>
      <c r="X15">
        <v>4056941</v>
      </c>
    </row>
    <row r="16" spans="2:24" x14ac:dyDescent="0.3">
      <c r="F16" s="5" t="s">
        <v>45</v>
      </c>
      <c r="G16" s="5" t="s">
        <v>43</v>
      </c>
      <c r="W16" t="s">
        <v>46</v>
      </c>
      <c r="X16">
        <v>2180684</v>
      </c>
    </row>
    <row r="17" spans="6:24" x14ac:dyDescent="0.3">
      <c r="F17" s="5" t="s">
        <v>46</v>
      </c>
      <c r="G17" s="5" t="s">
        <v>44</v>
      </c>
      <c r="W17" t="s">
        <v>47</v>
      </c>
      <c r="X17">
        <v>2910875</v>
      </c>
    </row>
    <row r="18" spans="6:24" x14ac:dyDescent="0.3">
      <c r="F18" s="5" t="s">
        <v>47</v>
      </c>
      <c r="G18" s="5" t="s">
        <v>45</v>
      </c>
      <c r="W18" t="s">
        <v>48</v>
      </c>
      <c r="X18">
        <v>2120237</v>
      </c>
    </row>
    <row r="19" spans="6:24" x14ac:dyDescent="0.3">
      <c r="F19" s="5" t="s">
        <v>48</v>
      </c>
      <c r="G19" s="5" t="s">
        <v>46</v>
      </c>
    </row>
    <row r="20" spans="6:24" x14ac:dyDescent="0.3">
      <c r="G20" s="5" t="s">
        <v>47</v>
      </c>
    </row>
    <row r="21" spans="6:24" x14ac:dyDescent="0.3">
      <c r="G21" s="5" t="s">
        <v>48</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10</vt:i4>
      </vt:variant>
    </vt:vector>
  </HeadingPairs>
  <TitlesOfParts>
    <vt:vector size="10" baseType="lpstr">
      <vt:lpstr>Anmerkungen</vt:lpstr>
      <vt:lpstr>Leistungsübersicht</vt:lpstr>
      <vt:lpstr>Aufbereitung ---&gt;</vt:lpstr>
      <vt:lpstr>Leistungsübersicht - WIP</vt:lpstr>
      <vt:lpstr>Quelldaten ---&gt;</vt:lpstr>
      <vt:lpstr>Schlüssel</vt:lpstr>
      <vt:lpstr>Detaildaten</vt:lpstr>
      <vt:lpstr>Verteilungsschlüssel</vt:lpstr>
      <vt:lpstr>Faktoren</vt:lpstr>
      <vt:lpstr>Optionen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2022-10-24T10:25:49Z</dcterms:created>
  <dcterms:modified xsi:type="dcterms:W3CDTF">2023-05-02T17:49:55Z</dcterms:modified>
</cp:coreProperties>
</file>